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uia de Instruções" sheetId="1" state="visible" r:id="rId1"/>
    <sheet name="Dashboard &amp; Config" sheetId="2" state="visible" r:id="rId2"/>
    <sheet name="Roteiro &amp; Pane Seca" sheetId="3" state="visible" r:id="rId3"/>
    <sheet name="Calculadora de Combustível" sheetId="4" state="visible" r:id="rId4"/>
    <sheet name="Western Union &amp; Câmbio" sheetId="5" state="visible" r:id="rId5"/>
    <sheet name="Documentos &amp; Taxas" sheetId="6" state="visible" r:id="rId6"/>
    <sheet name="Checklist Dinâmico" sheetId="7" state="visible" r:id="rId7"/>
  </sheets>
  <definedNames>
    <definedName name="Viajantes">'Dashboard &amp; Config'!$B$9</definedName>
    <definedName name="Dias_Viagem">'Dashboard &amp; Config'!$B$10</definedName>
    <definedName name="Cambio_ARS_Oficial">'Dashboard &amp; Config'!$B$11</definedName>
    <definedName name="Cambio_ARS_Blue">'Dashboard &amp; Config'!$B$12</definedName>
    <definedName name="Cambio_CLP">'Dashboard &amp; Config'!$B$13</definedName>
    <definedName name="Cambio_UYU">'Dashboard &amp; Config'!$B$14</definedName>
    <definedName name="Cambio_USD">'Dashboard &amp; Config'!$B$15</definedName>
    <definedName name="Tipo_Veiculo">'Dashboard &amp; Config'!$B$19</definedName>
    <definedName name="Consumo_Estimado">'Dashboard &amp; Config'!$B$20</definedName>
    <definedName name="Capacidade_Tanque">'Dashboard &amp; Config'!$B$21</definedName>
    <definedName name="Autonomia_Calculada">'Dashboard &amp; Config'!$B$22</definedName>
    <definedName name="Consumo_Real_Calibrado">'Dashboard &amp; Config'!$B$23</definedName>
    <definedName name="Consumo_Utilizado">'Dashboard &amp; Config'!$B$24</definedName>
    <definedName name="Autonomia_Utilizada">'Dashboard &amp; Config'!$B$25</definedName>
  </definedNames>
  <calcPr calcId="124519" fullCalcOnLoad="1"/>
</workbook>
</file>

<file path=xl/styles.xml><?xml version="1.0" encoding="utf-8"?>
<styleSheet xmlns="http://schemas.openxmlformats.org/spreadsheetml/2006/main">
  <numFmts count="8">
    <numFmt numFmtId="164" formatCode="#,##0.0"/>
    <numFmt numFmtId="165" formatCode="0.0"/>
    <numFmt numFmtId="166" formatCode="#,##0&quot; km&quot;"/>
    <numFmt numFmtId="167" formatCode="R$ #,##0.00"/>
    <numFmt numFmtId="168" formatCode="0.0%"/>
    <numFmt numFmtId="169" formatCode="dd/mm/yyyy"/>
    <numFmt numFmtId="170" formatCode="0.0&quot; L&quot;"/>
    <numFmt numFmtId="171" formatCode="0.0&quot; km/L&quot;"/>
  </numFmts>
  <fonts count="20">
    <font>
      <name val="Calibri"/>
      <family val="2"/>
      <color theme="1"/>
      <sz val="11"/>
      <scheme val="minor"/>
    </font>
    <font>
      <name val="Segoe UI"/>
      <b val="1"/>
      <color rgb="00FFFFFF"/>
      <sz val="9"/>
    </font>
    <font>
      <name val="Segoe UI"/>
      <b val="1"/>
      <color rgb="00D1D5DB"/>
      <sz val="9"/>
    </font>
    <font>
      <name val="Segoe UI"/>
      <b val="1"/>
      <color rgb="00FFFFFF"/>
      <sz val="14"/>
    </font>
    <font>
      <name val="Segoe UI"/>
      <i val="1"/>
      <sz val="10"/>
    </font>
    <font>
      <name val="Segoe UI"/>
      <b val="1"/>
      <color rgb="001F2937"/>
      <sz val="12"/>
    </font>
    <font>
      <name val="Segoe UI"/>
      <b val="1"/>
      <color rgb="00FFFFFF"/>
      <sz val="10"/>
    </font>
    <font>
      <name val="Segoe UI"/>
      <b val="1"/>
      <color rgb="00000000"/>
      <sz val="10"/>
    </font>
    <font>
      <name val="Segoe UI"/>
      <color rgb="00000000"/>
      <sz val="10"/>
    </font>
    <font>
      <name val="Segoe UI"/>
      <b val="1"/>
      <color rgb="002563EB"/>
      <sz val="10"/>
      <u val="single"/>
    </font>
    <font>
      <name val="Segoe UI"/>
      <b val="1"/>
      <color rgb="00FFFFFF"/>
      <sz val="16"/>
    </font>
    <font>
      <name val="Segoe UI"/>
      <b val="1"/>
      <color rgb="001F2937"/>
      <sz val="10"/>
    </font>
    <font>
      <name val="Segoe UI"/>
      <b val="1"/>
      <color rgb="00C2410C"/>
      <sz val="9"/>
    </font>
    <font>
      <name val="Segoe UI"/>
      <b val="1"/>
      <color rgb="00EA580C"/>
      <sz val="20"/>
    </font>
    <font>
      <name val="Segoe UI"/>
      <b val="1"/>
      <color rgb="001D4ED8"/>
      <sz val="9"/>
    </font>
    <font>
      <name val="Segoe UI"/>
      <b val="1"/>
      <color rgb="002563EB"/>
      <sz val="20"/>
    </font>
    <font>
      <name val="Segoe UI"/>
      <b val="1"/>
      <color rgb="0015803D"/>
      <sz val="9"/>
    </font>
    <font>
      <name val="Segoe UI"/>
      <b val="1"/>
      <color rgb="0016A34A"/>
      <sz val="20"/>
    </font>
    <font>
      <name val="Segoe UI"/>
      <b val="1"/>
      <color rgb="00404040"/>
      <sz val="9"/>
    </font>
    <font>
      <name val="Segoe UI"/>
      <b val="1"/>
      <color rgb="001F2937"/>
      <sz val="20"/>
    </font>
  </fonts>
  <fills count="16">
    <fill>
      <patternFill/>
    </fill>
    <fill>
      <patternFill patternType="gray125"/>
    </fill>
    <fill>
      <patternFill patternType="solid">
        <fgColor rgb="00EA580C"/>
        <bgColor rgb="00EA580C"/>
      </patternFill>
    </fill>
    <fill>
      <patternFill patternType="solid">
        <fgColor rgb="001F2937"/>
        <bgColor rgb="001F2937"/>
      </patternFill>
    </fill>
    <fill>
      <patternFill patternType="solid">
        <fgColor rgb="00F2F4F7"/>
        <bgColor rgb="00F2F4F7"/>
      </patternFill>
    </fill>
    <fill>
      <patternFill patternType="solid">
        <fgColor rgb="00FFFFFF"/>
        <bgColor rgb="00FFFFFF"/>
      </patternFill>
    </fill>
    <fill>
      <patternFill patternType="solid">
        <fgColor rgb="00FEFCBF"/>
        <bgColor rgb="00FEFCBF"/>
      </patternFill>
    </fill>
    <fill>
      <patternFill patternType="solid">
        <fgColor rgb="00FED7D7"/>
        <bgColor rgb="00FED7D7"/>
      </patternFill>
    </fill>
    <fill>
      <patternFill patternType="solid">
        <fgColor rgb="00EBF8FF"/>
        <bgColor rgb="00EBF8FF"/>
      </patternFill>
    </fill>
    <fill>
      <patternFill patternType="solid">
        <fgColor rgb="00FFF7ED"/>
        <bgColor rgb="00FFF7ED"/>
      </patternFill>
    </fill>
    <fill>
      <patternFill patternType="solid">
        <fgColor rgb="00EFF6FF"/>
        <bgColor rgb="00EFF6FF"/>
      </patternFill>
    </fill>
    <fill>
      <patternFill patternType="solid">
        <fgColor rgb="000B0F19"/>
        <bgColor rgb="000B0F19"/>
      </patternFill>
    </fill>
    <fill>
      <patternFill patternType="solid">
        <fgColor rgb="00E5E7EB"/>
        <bgColor rgb="00E5E7EB"/>
      </patternFill>
    </fill>
    <fill>
      <patternFill patternType="solid">
        <fgColor rgb="00F0FDF4"/>
        <bgColor rgb="00F0FDF4"/>
      </patternFill>
    </fill>
    <fill>
      <patternFill patternType="solid">
        <fgColor rgb="00F5F5F5"/>
        <bgColor rgb="00F5F5F5"/>
      </patternFill>
    </fill>
    <fill>
      <patternFill patternType="solid">
        <fgColor rgb="00FAFAFA"/>
        <bgColor rgb="00FAFAFA"/>
      </patternFill>
    </fill>
  </fills>
  <borders count="9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  <border>
      <top style="thin">
        <color rgb="001F2937"/>
      </top>
      <bottom style="double">
        <color rgb="001F2937"/>
      </bottom>
    </border>
    <border>
      <left/>
      <right/>
      <top style="thin">
        <color rgb="001F2937"/>
      </top>
      <bottom/>
      <diagonal/>
    </border>
    <border>
      <left/>
      <right/>
      <top style="thin">
        <color rgb="001F2937"/>
      </top>
      <bottom style="double">
        <color rgb="001F2937"/>
      </bottom>
      <diagonal/>
    </border>
  </borders>
  <cellStyleXfs count="1">
    <xf numFmtId="0" fontId="0" fillId="0" borderId="0"/>
  </cellStyleXfs>
  <cellXfs count="7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1" pivotButton="0" quotePrefix="0" xfId="0"/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7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8" fillId="10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/>
    </xf>
    <xf numFmtId="0" fontId="10" fillId="11" borderId="0" applyAlignment="1" pivotButton="0" quotePrefix="0" xfId="0">
      <alignment horizontal="center" vertical="center" wrapText="1"/>
    </xf>
    <xf numFmtId="0" fontId="11" fillId="12" borderId="1" applyAlignment="1" pivotButton="0" quotePrefix="0" xfId="0">
      <alignment horizontal="left" vertical="center"/>
    </xf>
    <xf numFmtId="0" fontId="0" fillId="12" borderId="1" pivotButton="0" quotePrefix="0" xfId="0"/>
    <xf numFmtId="0" fontId="12" fillId="9" borderId="1" applyAlignment="1" pivotButton="0" quotePrefix="0" xfId="0">
      <alignment horizontal="center" vertical="center"/>
    </xf>
    <xf numFmtId="0" fontId="0" fillId="9" borderId="1" pivotButton="0" quotePrefix="0" xfId="0"/>
    <xf numFmtId="0" fontId="14" fillId="10" borderId="1" applyAlignment="1" pivotButton="0" quotePrefix="0" xfId="0">
      <alignment horizontal="center" vertical="center"/>
    </xf>
    <xf numFmtId="0" fontId="0" fillId="10" borderId="1" pivotButton="0" quotePrefix="0" xfId="0"/>
    <xf numFmtId="0" fontId="8" fillId="0" borderId="1" applyAlignment="1" pivotButton="0" quotePrefix="0" xfId="0">
      <alignment horizontal="left" vertical="center"/>
    </xf>
    <xf numFmtId="3" fontId="7" fillId="4" borderId="1" applyAlignment="1" applyProtection="1" pivotButton="0" quotePrefix="0" xfId="0">
      <alignment horizontal="right" vertical="center"/>
      <protection locked="0" hidden="0"/>
    </xf>
    <xf numFmtId="167" fontId="13" fillId="9" borderId="1" applyAlignment="1" pivotButton="0" quotePrefix="0" xfId="0">
      <alignment horizontal="center" vertical="center"/>
    </xf>
    <xf numFmtId="167" fontId="15" fillId="10" borderId="1" applyAlignment="1" pivotButton="0" quotePrefix="0" xfId="0">
      <alignment horizontal="center" vertical="center"/>
    </xf>
    <xf numFmtId="164" fontId="7" fillId="4" borderId="1" applyAlignment="1" applyProtection="1" pivotButton="0" quotePrefix="0" xfId="0">
      <alignment horizontal="right" vertical="center"/>
      <protection locked="0" hidden="0"/>
    </xf>
    <xf numFmtId="0" fontId="16" fillId="13" borderId="1" applyAlignment="1" pivotButton="0" quotePrefix="0" xfId="0">
      <alignment horizontal="center" vertical="center"/>
    </xf>
    <xf numFmtId="0" fontId="0" fillId="13" borderId="1" pivotButton="0" quotePrefix="0" xfId="0"/>
    <xf numFmtId="0" fontId="18" fillId="14" borderId="1" applyAlignment="1" pivotButton="0" quotePrefix="0" xfId="0">
      <alignment horizontal="center" vertical="center"/>
    </xf>
    <xf numFmtId="0" fontId="0" fillId="14" borderId="1" pivotButton="0" quotePrefix="0" xfId="0"/>
    <xf numFmtId="166" fontId="17" fillId="13" borderId="1" applyAlignment="1" pivotButton="0" quotePrefix="0" xfId="0">
      <alignment horizontal="center" vertical="center"/>
    </xf>
    <xf numFmtId="167" fontId="19" fillId="14" borderId="1" applyAlignment="1" pivotButton="0" quotePrefix="0" xfId="0">
      <alignment horizontal="center" vertical="center"/>
    </xf>
    <xf numFmtId="2" fontId="7" fillId="4" borderId="1" applyAlignment="1" applyProtection="1" pivotButton="0" quotePrefix="0" xfId="0">
      <alignment horizontal="right" vertical="center"/>
      <protection locked="0" hidden="0"/>
    </xf>
    <xf numFmtId="167" fontId="8" fillId="0" borderId="1" applyAlignment="1" pivotButton="0" quotePrefix="0" xfId="0">
      <alignment horizontal="right" vertical="center"/>
    </xf>
    <xf numFmtId="168" fontId="8" fillId="0" borderId="1" applyAlignment="1" pivotButton="0" quotePrefix="0" xfId="0">
      <alignment horizontal="right" vertical="center"/>
    </xf>
    <xf numFmtId="0" fontId="7" fillId="4" borderId="1" applyAlignment="1" applyProtection="1" pivotButton="0" quotePrefix="0" xfId="0">
      <alignment horizontal="right" vertical="center"/>
      <protection locked="0" hidden="0"/>
    </xf>
    <xf numFmtId="165" fontId="7" fillId="4" borderId="1" applyAlignment="1" applyProtection="1" pivotButton="0" quotePrefix="0" xfId="0">
      <alignment horizontal="right" vertical="center"/>
      <protection locked="0" hidden="0"/>
    </xf>
    <xf numFmtId="166" fontId="7" fillId="9" borderId="1" applyAlignment="1" pivotButton="0" quotePrefix="0" xfId="0">
      <alignment horizontal="right" vertical="center"/>
    </xf>
    <xf numFmtId="0" fontId="7" fillId="0" borderId="6" applyAlignment="1" pivotButton="0" quotePrefix="0" xfId="0">
      <alignment horizontal="left" vertical="center"/>
    </xf>
    <xf numFmtId="167" fontId="7" fillId="0" borderId="6" applyAlignment="1" pivotButton="0" quotePrefix="0" xfId="0">
      <alignment horizontal="right" vertical="center"/>
    </xf>
    <xf numFmtId="168" fontId="7" fillId="0" borderId="6" applyAlignment="1" pivotButton="0" quotePrefix="0" xfId="0">
      <alignment horizontal="right" vertical="center"/>
    </xf>
    <xf numFmtId="0" fontId="7" fillId="0" borderId="6" pivotButton="0" quotePrefix="0" xfId="0"/>
    <xf numFmtId="165" fontId="7" fillId="9" borderId="1" applyAlignment="1" pivotButton="0" quotePrefix="0" xfId="0">
      <alignment horizontal="right" vertical="center"/>
    </xf>
    <xf numFmtId="0" fontId="10" fillId="11" borderId="0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169" fontId="8" fillId="0" borderId="1" applyAlignment="1" pivotButton="0" quotePrefix="0" xfId="0">
      <alignment horizontal="center" vertical="center"/>
    </xf>
    <xf numFmtId="0" fontId="8" fillId="4" borderId="1" applyAlignment="1" applyProtection="1" pivotButton="0" quotePrefix="0" xfId="0">
      <alignment horizontal="left" vertical="center"/>
      <protection locked="0" hidden="0"/>
    </xf>
    <xf numFmtId="0" fontId="8" fillId="4" borderId="1" applyAlignment="1" applyProtection="1" pivotButton="0" quotePrefix="0" xfId="0">
      <alignment horizontal="center" vertical="center"/>
      <protection locked="0" hidden="0"/>
    </xf>
    <xf numFmtId="166" fontId="8" fillId="4" borderId="1" applyAlignment="1" applyProtection="1" pivotButton="0" quotePrefix="0" xfId="0">
      <alignment horizontal="right" vertical="center"/>
      <protection locked="0" hidden="0"/>
    </xf>
    <xf numFmtId="166" fontId="8" fillId="0" borderId="1" applyAlignment="1" pivotButton="0" quotePrefix="0" xfId="0">
      <alignment horizontal="right" vertical="center"/>
    </xf>
    <xf numFmtId="167" fontId="8" fillId="4" borderId="1" applyAlignment="1" applyProtection="1" pivotButton="0" quotePrefix="0" xfId="0">
      <alignment horizontal="right" vertical="center"/>
      <protection locked="0" hidden="0"/>
    </xf>
    <xf numFmtId="166" fontId="8" fillId="15" borderId="1" applyAlignment="1" pivotButton="0" quotePrefix="0" xfId="0">
      <alignment horizontal="right" vertical="center"/>
    </xf>
    <xf numFmtId="0" fontId="8" fillId="15" borderId="1" applyAlignment="1" pivotButton="0" quotePrefix="0" xfId="0">
      <alignment horizontal="center" vertical="center"/>
    </xf>
    <xf numFmtId="0" fontId="0" fillId="0" borderId="6" pivotButton="0" quotePrefix="0" xfId="0"/>
    <xf numFmtId="166" fontId="7" fillId="0" borderId="6" applyAlignment="1" pivotButton="0" quotePrefix="0" xfId="0">
      <alignment horizontal="right" vertical="center"/>
    </xf>
    <xf numFmtId="4" fontId="8" fillId="4" borderId="1" applyAlignment="1" applyProtection="1" pivotButton="0" quotePrefix="0" xfId="0">
      <alignment horizontal="right" vertical="center"/>
      <protection locked="0" hidden="0"/>
    </xf>
    <xf numFmtId="0" fontId="7" fillId="0" borderId="0" pivotButton="0" quotePrefix="0" xfId="0"/>
    <xf numFmtId="165" fontId="7" fillId="9" borderId="1" pivotButton="0" quotePrefix="0" xfId="0"/>
    <xf numFmtId="170" fontId="8" fillId="4" borderId="1" applyAlignment="1" applyProtection="1" pivotButton="0" quotePrefix="0" xfId="0">
      <alignment horizontal="right" vertical="center"/>
      <protection locked="0" hidden="0"/>
    </xf>
    <xf numFmtId="171" fontId="8" fillId="0" borderId="1" applyAlignment="1" pivotButton="0" quotePrefix="0" xfId="0">
      <alignment horizontal="right" vertical="center"/>
    </xf>
    <xf numFmtId="170" fontId="7" fillId="0" borderId="6" applyAlignment="1" pivotButton="0" quotePrefix="0" xfId="0">
      <alignment horizontal="right" vertical="center"/>
    </xf>
    <xf numFmtId="0" fontId="8" fillId="15" borderId="1" applyAlignment="1" pivotButton="0" quotePrefix="0" xfId="0">
      <alignment horizontal="left" vertical="center"/>
    </xf>
    <xf numFmtId="170" fontId="8" fillId="15" borderId="1" applyAlignment="1" pivotButton="0" quotePrefix="0" xfId="0">
      <alignment horizontal="right" vertical="center"/>
    </xf>
    <xf numFmtId="4" fontId="8" fillId="15" borderId="1" applyAlignment="1" pivotButton="0" quotePrefix="0" xfId="0">
      <alignment horizontal="right" vertical="center"/>
    </xf>
    <xf numFmtId="167" fontId="8" fillId="15" borderId="1" applyAlignment="1" pivotButton="0" quotePrefix="0" xfId="0">
      <alignment horizontal="right" vertical="center"/>
    </xf>
    <xf numFmtId="170" fontId="8" fillId="0" borderId="1" applyAlignment="1" pivotButton="0" quotePrefix="0" xfId="0">
      <alignment horizontal="right" vertical="center"/>
    </xf>
    <xf numFmtId="4" fontId="8" fillId="0" borderId="1" applyAlignment="1" pivotButton="0" quotePrefix="0" xfId="0">
      <alignment horizontal="right" vertical="center"/>
    </xf>
    <xf numFmtId="167" fontId="7" fillId="9" borderId="1" applyAlignment="1" pivotButton="0" quotePrefix="0" xfId="0">
      <alignment horizontal="right" vertical="center"/>
    </xf>
    <xf numFmtId="3" fontId="7" fillId="9" borderId="1" applyAlignment="1" pivotButton="0" quotePrefix="0" xfId="0">
      <alignment horizontal="right" vertical="center"/>
    </xf>
    <xf numFmtId="167" fontId="8" fillId="9" borderId="1" applyAlignment="1" pivotButton="0" quotePrefix="0" xfId="0">
      <alignment horizontal="right" vertical="center"/>
    </xf>
  </cellXfs>
  <cellStyles count="1">
    <cellStyle name="Normal" xfId="0" builtinId="0" hidden="0"/>
  </cellStyles>
  <dxfs count="6">
    <dxf>
      <font>
        <name val="Segoe UI"/>
        <b val="1"/>
        <color rgb="00991B1B"/>
        <sz val="9"/>
      </font>
      <fill>
        <patternFill patternType="solid">
          <fgColor rgb="00FEE2E2"/>
          <bgColor rgb="00FEE2E2"/>
        </patternFill>
      </fill>
    </dxf>
    <dxf>
      <font>
        <name val="Segoe UI"/>
        <b val="1"/>
        <color rgb="00065F46"/>
        <sz val="10"/>
      </font>
      <fill>
        <patternFill patternType="solid">
          <fgColor rgb="00D1FAE5"/>
          <bgColor rgb="00D1FAE5"/>
        </patternFill>
      </fill>
    </dxf>
    <dxf>
      <font>
        <name val="Segoe UI"/>
        <b val="1"/>
        <color rgb="0092400E"/>
        <sz val="9"/>
      </font>
      <fill>
        <patternFill patternType="solid">
          <fgColor rgb="00FEF3C7"/>
          <bgColor rgb="00FEF3C7"/>
        </patternFill>
      </fill>
    </dxf>
    <dxf>
      <font>
        <name val="Segoe UI"/>
        <b val="1"/>
        <color rgb="0092400E"/>
        <sz val="10"/>
      </font>
      <fill>
        <patternFill patternType="solid">
          <fgColor rgb="00FEF3C7"/>
          <bgColor rgb="00FEF3C7"/>
        </patternFill>
      </fill>
    </dxf>
    <dxf>
      <font>
        <name val="Segoe UI"/>
        <b val="1"/>
        <color rgb="006B7280"/>
        <sz val="10"/>
      </font>
      <fill>
        <patternFill patternType="solid">
          <fgColor rgb="00F3F4F6"/>
          <bgColor rgb="00F3F4F6"/>
        </patternFill>
      </fill>
    </dxf>
    <dxf>
      <font>
        <name val="Segoe UI"/>
        <color rgb="00FFFFFF"/>
        <sz val="1"/>
      </font>
      <fill>
        <patternFill patternType="solid">
          <fgColor rgb="00FFFFFF"/>
          <bgColor rgb="00FFFF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DISTRIBUIÇÃO DOS CUSTOS ESTIMADOS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 &amp; Config'!F15</f>
            </strRef>
          </tx>
          <spPr>
            <a:ln>
              <a:prstDash val="solid"/>
            </a:ln>
          </spPr>
          <cat>
            <numRef>
              <f>'Dashboard &amp; Config'!$E$16:$E$21</f>
            </numRef>
          </cat>
          <val>
            <numRef>
              <f>'Dashboard &amp; Config'!$F$16:$F$21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9</col>
      <colOff>0</colOff>
      <row>6</row>
      <rowOff>0</rowOff>
    </from>
    <ext cx="5760000" cy="30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H32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2" ht="25" customHeight="1">
      <c r="A2" s="1">
        <f>HYPERLINK("#'Guia de Instruções'!A1", "📖 Guia de Uso")</f>
        <v/>
      </c>
      <c r="B2" s="2">
        <f>HYPERLINK("#'Dashboard &amp; Config'!A1", "🏠 Painel Principal")</f>
        <v/>
      </c>
      <c r="C2" s="2">
        <f>HYPERLINK("#'Roteiro &amp; Pane Seca'!A1", "🗺️ Roteiro &amp; Alertas")</f>
        <v/>
      </c>
      <c r="D2" s="2">
        <f>HYPERLINK("#'Calculadora de Combustível'!A1", "⛽ Combustível &amp; Logs")</f>
        <v/>
      </c>
      <c r="E2" s="2">
        <f>HYPERLINK("#'Western Union &amp; Câmbio'!A1", "💸 Finanças &amp; WU")</f>
        <v/>
      </c>
      <c r="F2" s="2">
        <f>HYPERLINK("#'Documentos &amp; Taxas'!A1", "📄 Documentos &amp; Taxas")</f>
        <v/>
      </c>
      <c r="G2" s="2">
        <f>HYPERLINK("#'Checklist Dinâmico'!A1", "📋 Checklist Viagem")</f>
        <v/>
      </c>
    </row>
    <row r="4">
      <c r="A4" s="3" t="inlineStr">
        <is>
          <t>📖 GUIA DE USO - CALCULADORA PREMIUM DESBRAVANDO A TERRA</t>
        </is>
      </c>
    </row>
    <row r="5"/>
    <row r="6">
      <c r="A6" s="4" t="inlineStr">
        <is>
          <t>Bem-vindo à sua Planilha de Engenharia de Viagem por Terra. Siga as instruções abaixo para planejar sua expedição com segurança.</t>
        </is>
      </c>
    </row>
    <row r="8">
      <c r="A8" s="5" t="inlineStr">
        <is>
          <t>1. ENTENDENDO O CÓDIGO DE CORES (UX)</t>
        </is>
      </c>
    </row>
    <row r="9">
      <c r="A9" s="6" t="inlineStr">
        <is>
          <t>Padrão Visual</t>
        </is>
      </c>
      <c r="B9" s="7" t="n"/>
      <c r="C9" s="6" t="inlineStr">
        <is>
          <t>Significado e Ação do Viajante</t>
        </is>
      </c>
      <c r="D9" s="7" t="n"/>
      <c r="E9" s="7" t="n"/>
      <c r="F9" s="7" t="n"/>
      <c r="G9" s="7" t="n"/>
      <c r="H9" s="7" t="n"/>
    </row>
    <row r="10">
      <c r="A10" s="8" t="inlineStr">
        <is>
          <t>Cinza Claro (#F2F4F7)</t>
        </is>
      </c>
      <c r="B10" s="7" t="n"/>
      <c r="C10" s="9" t="inlineStr">
        <is>
          <t>Células de Input: DIGITE seus dados de viagem nestas células.</t>
        </is>
      </c>
      <c r="D10" s="7" t="n"/>
      <c r="E10" s="7" t="n"/>
      <c r="F10" s="7" t="n"/>
      <c r="G10" s="7" t="n"/>
      <c r="H10" s="7" t="n"/>
    </row>
    <row r="11">
      <c r="A11" s="10" t="inlineStr">
        <is>
          <t>Branco / Colorido</t>
        </is>
      </c>
      <c r="B11" s="7" t="n"/>
      <c r="C11" s="9" t="inlineStr">
        <is>
          <t>Células de Output: Contêm fórmulas bloqueadas e automáticas.</t>
        </is>
      </c>
      <c r="D11" s="7" t="n"/>
      <c r="E11" s="7" t="n"/>
      <c r="F11" s="7" t="n"/>
      <c r="G11" s="7" t="n"/>
      <c r="H11" s="7" t="n"/>
    </row>
    <row r="12">
      <c r="A12" s="11" t="inlineStr">
        <is>
          <t>Amarelo Claro (#FEFCBF)</t>
        </is>
      </c>
      <c r="B12" s="7" t="n"/>
      <c r="C12" s="9" t="inlineStr">
        <is>
          <t>Aviso Fitossanitário / Alerta Médio (Atenção na aduana/fronteira).</t>
        </is>
      </c>
      <c r="D12" s="7" t="n"/>
      <c r="E12" s="7" t="n"/>
      <c r="F12" s="7" t="n"/>
      <c r="G12" s="7" t="n"/>
      <c r="H12" s="7" t="n"/>
    </row>
    <row r="13">
      <c r="A13" s="12" t="inlineStr">
        <is>
          <t>Vermelho Claro (#FED7D7)</t>
        </is>
      </c>
      <c r="B13" s="7" t="n"/>
      <c r="C13" s="9" t="inlineStr">
        <is>
          <t>Risco Crítico / Alerta de Pane Seca (Levar combustível reserva!).</t>
        </is>
      </c>
      <c r="D13" s="7" t="n"/>
      <c r="E13" s="7" t="n"/>
      <c r="F13" s="7" t="n"/>
      <c r="G13" s="7" t="n"/>
      <c r="H13" s="7" t="n"/>
    </row>
    <row r="14">
      <c r="A14" s="13" t="inlineStr">
        <is>
          <t>Azul Glacial (#EBF8FF)</t>
        </is>
      </c>
      <c r="B14" s="7" t="n"/>
      <c r="C14" s="9" t="inlineStr">
        <is>
          <t>Destaques / Valores Especiais e Calibração Real.</t>
        </is>
      </c>
      <c r="D14" s="7" t="n"/>
      <c r="E14" s="7" t="n"/>
      <c r="F14" s="7" t="n"/>
      <c r="G14" s="7" t="n"/>
      <c r="H14" s="7" t="n"/>
    </row>
    <row r="16">
      <c r="A16" s="5" t="inlineStr">
        <is>
          <t>2. PASSO A PASSO PARA PLANEJAR SUA EXPEDIÇÃO</t>
        </is>
      </c>
    </row>
    <row r="17">
      <c r="A17" s="6" t="inlineStr">
        <is>
          <t>Etapa</t>
        </is>
      </c>
      <c r="B17" s="6" t="inlineStr">
        <is>
          <t>Nome da Aba</t>
        </is>
      </c>
      <c r="C17" s="7" t="n"/>
      <c r="D17" s="6" t="inlineStr">
        <is>
          <t>Instruções de Preenchimento e Lógica</t>
        </is>
      </c>
      <c r="E17" s="7" t="n"/>
      <c r="F17" s="7" t="n"/>
      <c r="G17" s="7" t="n"/>
      <c r="H17" s="7" t="n"/>
    </row>
    <row r="18">
      <c r="A18" s="14" t="inlineStr">
        <is>
          <t>Passo 1</t>
        </is>
      </c>
      <c r="B18" s="15" t="inlineStr">
        <is>
          <t>Dashboard &amp; Config (Aba 2)</t>
        </is>
      </c>
      <c r="C18" s="7" t="n"/>
      <c r="D18" s="9" t="inlineStr">
        <is>
          <t>Configure viajantes, dias de viagem, câmbio e especificações do veículo. Digite o 'Consumo Estimado' com a média esperada do seu veículo para simular e planejar todo o orçamento financeiro total antes de sair de casa.</t>
        </is>
      </c>
      <c r="E18" s="7" t="n"/>
      <c r="F18" s="7" t="n"/>
      <c r="G18" s="7" t="n"/>
      <c r="H18" s="7" t="n"/>
    </row>
    <row r="19">
      <c r="A19" s="14" t="inlineStr">
        <is>
          <t>Passo 2</t>
        </is>
      </c>
      <c r="B19" s="15" t="inlineStr">
        <is>
          <t>Roteiro &amp; Pane Seca (Aba 3)</t>
        </is>
      </c>
      <c r="C19" s="7" t="n"/>
      <c r="D19" s="9" t="inlineStr">
        <is>
          <t>Defina as pernas diárias da sua viagem informando as distâncias, se o terreno é de rípio/montanha, e se há previsão de ventos fortes na Patagônia. Observe as cores da coluna de alerta de combustível.</t>
        </is>
      </c>
      <c r="E19" s="7" t="n"/>
      <c r="F19" s="7" t="n"/>
      <c r="G19" s="7" t="n"/>
      <c r="H19" s="7" t="n"/>
    </row>
    <row r="20">
      <c r="A20" s="14" t="inlineStr">
        <is>
          <t>Passo 3</t>
        </is>
      </c>
      <c r="B20" s="15" t="inlineStr">
        <is>
          <t>Combustível &amp; Calibração (Aba 4)</t>
        </is>
      </c>
      <c r="C20" s="7" t="n"/>
      <c r="D20" s="9" t="inlineStr">
        <is>
          <t>Acompanhe o custo projetado de combustível por perna. Durante a viagem, registre os seus abastecimentos reais na tabela à esquerda. A planilha recalculará o consumo médio real automaticamente e recalibrará a autonomia da viagem.</t>
        </is>
      </c>
      <c r="E20" s="7" t="n"/>
      <c r="F20" s="7" t="n"/>
      <c r="G20" s="7" t="n"/>
      <c r="H20" s="7" t="n"/>
    </row>
    <row r="21">
      <c r="A21" s="14" t="inlineStr">
        <is>
          <t>Passo 4</t>
        </is>
      </c>
      <c r="B21" s="15" t="inlineStr">
        <is>
          <t>Finanças &amp; Western Union (Aba 5)</t>
        </is>
      </c>
      <c r="C21" s="7" t="n"/>
      <c r="D21" s="9" t="inlineStr">
        <is>
          <t>Simule os custos de envio via Western Union (que calcula tarifa de R$9,90 e IOF de 1,1% para dar a cotação líquida real) e registre todas as outras despesas extras da viagem.</t>
        </is>
      </c>
      <c r="E21" s="7" t="n"/>
      <c r="F21" s="7" t="n"/>
      <c r="G21" s="7" t="n"/>
      <c r="H21" s="7" t="n"/>
    </row>
    <row r="22">
      <c r="A22" s="14" t="inlineStr">
        <is>
          <t>Passo 5</t>
        </is>
      </c>
      <c r="B22" s="15" t="inlineStr">
        <is>
          <t>Documentos &amp; Checklist (Abas 6 e 7)</t>
        </is>
      </c>
      <c r="C22" s="7" t="n"/>
      <c r="D22" s="9" t="inlineStr">
        <is>
          <t>Consulte os documentos obrigatórios exigidos nas fronteiras dos Andes e utilize o checklist de bagagem dinâmico, que se adapta automaticamente ao tipo de veículo selecionado (Moto, Carro ou Motorhome).</t>
        </is>
      </c>
      <c r="E22" s="7" t="n"/>
      <c r="F22" s="7" t="n"/>
      <c r="G22" s="7" t="n"/>
      <c r="H22" s="7" t="n"/>
    </row>
    <row r="24">
      <c r="A24" s="5" t="inlineStr">
        <is>
          <t>3. ORÇAMENTO ESTIMADO VS CALIBRAÇÃO REAL</t>
        </is>
      </c>
    </row>
    <row r="25">
      <c r="A25" s="16" t="inlineStr">
        <is>
          <t>• ANTES DE VIAJAR (PLANEJAMENTO FINANCEIRO): Preencha a média de consumo esperada no campo 'Consumo Estimado' (Aba 2). A planilha usará este valor para calcular toda a projeção de custo de combustível e o orçamento financeiro total antes de sair de casa.
• DURANTE A VIAGEM: Insira os dados de cada abastecimento na aba 'Combustível &amp; Logs'. A planilha passará a usar automaticamente o seu 'Consumo Real Calibrado' para recalcular a autonomia real e os alertas de Pane Seca em tempo real!</t>
        </is>
      </c>
      <c r="B25" s="7" t="n"/>
      <c r="C25" s="7" t="n"/>
      <c r="D25" s="7" t="n"/>
      <c r="E25" s="7" t="n"/>
      <c r="F25" s="7" t="n"/>
      <c r="G25" s="7" t="n"/>
      <c r="H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</row>
    <row r="29">
      <c r="A29" s="5" t="inlineStr">
        <is>
          <t>4. SOBRE O PORTAL DESBRAVANDO A TERRA</t>
        </is>
      </c>
    </row>
    <row r="30">
      <c r="A30" s="17" t="inlineStr">
        <is>
          <t>Esta planilha é parte integrante do ecossistema de ferramentas e guias para Overlanders do Desbravando a Terra.
Para novidades, guias de rotas atualizados e mapas interativos SaaS, acesse o nosso portal oficial.</t>
        </is>
      </c>
      <c r="B30" s="7" t="n"/>
      <c r="C30" s="7" t="n"/>
      <c r="D30" s="7" t="n"/>
      <c r="E30" s="7" t="n"/>
      <c r="F30" s="7" t="n"/>
      <c r="G30" s="7" t="n"/>
      <c r="H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</row>
    <row r="32">
      <c r="A32" s="18">
        <f>HYPERLINK("https://desbravandoaterra.com.br/planilha/manual.html", "❓ Ainda tem dúvidas? Acesse nosso Manual")</f>
        <v/>
      </c>
      <c r="B32" s="7" t="n"/>
      <c r="C32" s="7" t="n"/>
      <c r="D32" s="7" t="n"/>
      <c r="E32" s="7" t="n"/>
      <c r="F32" s="7" t="n"/>
      <c r="G32" s="7" t="n"/>
      <c r="H32" s="7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33">
    <mergeCell ref="C10:H10"/>
    <mergeCell ref="A8:D8"/>
    <mergeCell ref="D20:H20"/>
    <mergeCell ref="A24:H24"/>
    <mergeCell ref="A11:B11"/>
    <mergeCell ref="C9:H9"/>
    <mergeCell ref="D19:H19"/>
    <mergeCell ref="B22:C22"/>
    <mergeCell ref="C12:H12"/>
    <mergeCell ref="B18:C18"/>
    <mergeCell ref="D22:H22"/>
    <mergeCell ref="A6:H6"/>
    <mergeCell ref="C11:H11"/>
    <mergeCell ref="B21:C21"/>
    <mergeCell ref="A4:H5"/>
    <mergeCell ref="D21:H21"/>
    <mergeCell ref="A16:H16"/>
    <mergeCell ref="B17:C17"/>
    <mergeCell ref="D17:H17"/>
    <mergeCell ref="A12:B12"/>
    <mergeCell ref="A25:H27"/>
    <mergeCell ref="C13:H13"/>
    <mergeCell ref="B19:C19"/>
    <mergeCell ref="A14:B14"/>
    <mergeCell ref="A30:H31"/>
    <mergeCell ref="A32:H32"/>
    <mergeCell ref="D18:H18"/>
    <mergeCell ref="A29:H29"/>
    <mergeCell ref="C14:H14"/>
    <mergeCell ref="B20:C20"/>
    <mergeCell ref="A10:B10"/>
    <mergeCell ref="A13:B13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H25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15" customWidth="1" min="2" max="2"/>
    <col width="38" customWidth="1" min="3" max="3"/>
    <col width="3" customWidth="1" min="4" max="4"/>
    <col width="28" customWidth="1" min="5" max="5"/>
    <col width="18" customWidth="1" min="6" max="6"/>
    <col width="14" customWidth="1" min="7" max="7"/>
    <col width="38" customWidth="1" min="8" max="8"/>
  </cols>
  <sheetData>
    <row r="2" ht="25" customHeight="1">
      <c r="A2" s="2">
        <f>HYPERLINK("#'Guia de Instruções'!A1", "📖 Guia de Uso")</f>
        <v/>
      </c>
      <c r="B2" s="1">
        <f>HYPERLINK("#'Dashboard &amp; Config'!A1", "🏠 Painel Principal")</f>
        <v/>
      </c>
      <c r="C2" s="2">
        <f>HYPERLINK("#'Roteiro &amp; Pane Seca'!A1", "🗺️ Roteiro &amp; Alertas")</f>
        <v/>
      </c>
      <c r="D2" s="2">
        <f>HYPERLINK("#'Calculadora de Combustível'!A1", "⛽ Combustível &amp; Logs")</f>
        <v/>
      </c>
      <c r="E2" s="2">
        <f>HYPERLINK("#'Western Union &amp; Câmbio'!A1", "💸 Finanças &amp; WU")</f>
        <v/>
      </c>
      <c r="F2" s="2">
        <f>HYPERLINK("#'Documentos &amp; Taxas'!A1", "📄 Documentos &amp; Taxas")</f>
        <v/>
      </c>
      <c r="G2" s="2">
        <f>HYPERLINK("#'Checklist Dinâmico'!A1", "📋 Checklist Viagem")</f>
        <v/>
      </c>
    </row>
    <row r="4">
      <c r="A4" s="19" t="inlineStr">
        <is>
          <t>DESBRAVANDO A TERRA — PLANILHA DE ENGENHARIA DE VIAGEM</t>
        </is>
      </c>
    </row>
    <row r="5"/>
    <row r="7">
      <c r="A7" s="20" t="inlineStr">
        <is>
          <t>CONFIGURAÇÕES GERAIS</t>
        </is>
      </c>
      <c r="B7" s="21" t="n"/>
      <c r="C7" s="21" t="n"/>
      <c r="E7" s="20" t="inlineStr">
        <is>
          <t>RESUMO GERAL DE CUSTOS (R$)</t>
        </is>
      </c>
      <c r="F7" s="21" t="n"/>
      <c r="G7" s="21" t="n"/>
      <c r="H7" s="21" t="n"/>
    </row>
    <row r="8">
      <c r="A8" s="6" t="inlineStr">
        <is>
          <t>Parâmetro</t>
        </is>
      </c>
      <c r="B8" s="6" t="inlineStr">
        <is>
          <t>Valor (Digitar)</t>
        </is>
      </c>
      <c r="C8" s="6" t="inlineStr">
        <is>
          <t>Unidade / Nota</t>
        </is>
      </c>
      <c r="E8" s="22" t="inlineStr">
        <is>
          <t>CUSTO ESTIMADO TOTAL</t>
        </is>
      </c>
      <c r="F8" s="23" t="n"/>
      <c r="G8" s="24" t="inlineStr">
        <is>
          <t>CUSTO POR VIAJANTE</t>
        </is>
      </c>
      <c r="H8" s="25" t="n"/>
    </row>
    <row r="9">
      <c r="A9" s="26" t="inlineStr">
        <is>
          <t>Quantidade de Viajantes</t>
        </is>
      </c>
      <c r="B9" s="27" t="n">
        <v>2</v>
      </c>
      <c r="C9" s="26" t="inlineStr">
        <is>
          <t>Pessoas (afeta custo/pessoa)</t>
        </is>
      </c>
      <c r="E9" s="28">
        <f>F22</f>
        <v/>
      </c>
      <c r="F9" s="23" t="n"/>
      <c r="G9" s="29">
        <f>E9/Viajantes</f>
        <v/>
      </c>
      <c r="H9" s="25" t="n"/>
    </row>
    <row r="10">
      <c r="A10" s="26" t="inlineStr">
        <is>
          <t>Duração da Viagem</t>
        </is>
      </c>
      <c r="B10" s="27" t="n">
        <v>15</v>
      </c>
      <c r="C10" s="26" t="inlineStr">
        <is>
          <t>Dias (afeta custos diários)</t>
        </is>
      </c>
    </row>
    <row r="11">
      <c r="A11" s="26" t="inlineStr">
        <is>
          <t>Câmbio BRL para ARS (Oficial)</t>
        </is>
      </c>
      <c r="B11" s="30" t="n">
        <v>175</v>
      </c>
      <c r="C11" s="26" t="inlineStr">
        <is>
          <t>Pesos por Real</t>
        </is>
      </c>
      <c r="E11" s="31" t="inlineStr">
        <is>
          <t>DISTÂNCIA TOTAL ESTIMADA</t>
        </is>
      </c>
      <c r="F11" s="32" t="n"/>
      <c r="G11" s="33" t="inlineStr">
        <is>
          <t>CUSTO MÉDIO POR KM</t>
        </is>
      </c>
      <c r="H11" s="34" t="n"/>
    </row>
    <row r="12">
      <c r="A12" s="26" t="inlineStr">
        <is>
          <t>Câmbio BRL para ARS (Blue/Paralelo)</t>
        </is>
      </c>
      <c r="B12" s="30" t="n">
        <v>230</v>
      </c>
      <c r="C12" s="26" t="inlineStr">
        <is>
          <t>Pesos por Real (Recomendado na Argentina)</t>
        </is>
      </c>
      <c r="E12" s="35">
        <f>'Roteiro &amp; Pane Seca'!F22</f>
        <v/>
      </c>
      <c r="F12" s="32" t="n"/>
      <c r="G12" s="36">
        <f>E9/E12</f>
        <v/>
      </c>
      <c r="H12" s="34" t="n"/>
    </row>
    <row r="13">
      <c r="A13" s="26" t="inlineStr">
        <is>
          <t>Câmbio BRL para CLP (Chile)</t>
        </is>
      </c>
      <c r="B13" s="30" t="n">
        <v>165</v>
      </c>
      <c r="C13" s="26" t="inlineStr">
        <is>
          <t>Pesos Chilenos por Real</t>
        </is>
      </c>
    </row>
    <row r="14">
      <c r="A14" s="26" t="inlineStr">
        <is>
          <t>Câmbio BRL para UYU (Uruguai)</t>
        </is>
      </c>
      <c r="B14" s="30" t="n">
        <v>7.8</v>
      </c>
      <c r="C14" s="26" t="inlineStr">
        <is>
          <t>Pesos Uruguaios por Real</t>
        </is>
      </c>
      <c r="E14" s="20" t="inlineStr">
        <is>
          <t>DETALHAMENTO POR CATEGORIA</t>
        </is>
      </c>
      <c r="F14" s="21" t="n"/>
      <c r="G14" s="21" t="n"/>
      <c r="H14" s="21" t="n"/>
    </row>
    <row r="15">
      <c r="A15" s="26" t="inlineStr">
        <is>
          <t>Câmbio BRL para USD (Dólar)</t>
        </is>
      </c>
      <c r="B15" s="37" t="n">
        <v>0.18</v>
      </c>
      <c r="C15" s="26" t="inlineStr">
        <is>
          <t>Dólar por Real</t>
        </is>
      </c>
      <c r="E15" s="6" t="inlineStr">
        <is>
          <t>Categoria</t>
        </is>
      </c>
      <c r="F15" s="6" t="inlineStr">
        <is>
          <t>Custo (R$)</t>
        </is>
      </c>
      <c r="G15" s="6" t="inlineStr">
        <is>
          <t>% do Total</t>
        </is>
      </c>
      <c r="H15" s="6" t="inlineStr">
        <is>
          <t>Origem dos Dados</t>
        </is>
      </c>
    </row>
    <row r="16">
      <c r="E16" s="26" t="inlineStr">
        <is>
          <t>Combustível</t>
        </is>
      </c>
      <c r="F16" s="38">
        <f>'Calculadora de Combustível'!I47</f>
        <v/>
      </c>
      <c r="G16" s="39">
        <f>F16/$E$9</f>
        <v/>
      </c>
      <c r="H16" s="26" t="inlineStr">
        <is>
          <t>Calculadora de Combustível (Soma das Pernas)</t>
        </is>
      </c>
    </row>
    <row r="17">
      <c r="A17" s="20" t="inlineStr">
        <is>
          <t>DADOS DO VEÍCULO</t>
        </is>
      </c>
      <c r="B17" s="21" t="n"/>
      <c r="C17" s="21" t="n"/>
      <c r="E17" s="26" t="inlineStr">
        <is>
          <t>Hospedagem &amp; Pernoite</t>
        </is>
      </c>
      <c r="F17" s="38">
        <f>'Roteiro &amp; Pane Seca'!L22</f>
        <v/>
      </c>
      <c r="G17" s="39">
        <f>F17/$E$9</f>
        <v/>
      </c>
      <c r="H17" s="26" t="inlineStr">
        <is>
          <t>Roteiro &amp; Pane Seca</t>
        </is>
      </c>
    </row>
    <row r="18">
      <c r="A18" s="6" t="inlineStr">
        <is>
          <t>Especificação do Veículo</t>
        </is>
      </c>
      <c r="B18" s="6" t="inlineStr">
        <is>
          <t>Valor</t>
        </is>
      </c>
      <c r="C18" s="6" t="inlineStr">
        <is>
          <t>Regra de Negócio</t>
        </is>
      </c>
      <c r="E18" s="26" t="inlineStr">
        <is>
          <t>Alimentação &amp; Mercado</t>
        </is>
      </c>
      <c r="F18" s="38">
        <f>Dias_Viagem*Viajantes*75.0</f>
        <v/>
      </c>
      <c r="G18" s="39">
        <f>F18/$E$9</f>
        <v/>
      </c>
      <c r="H18" s="26" t="inlineStr">
        <is>
          <t>Finanças (Dias * Viajantes * R$ 75/dia)</t>
        </is>
      </c>
    </row>
    <row r="19">
      <c r="A19" s="26" t="inlineStr">
        <is>
          <t>Tipo de Veículo</t>
        </is>
      </c>
      <c r="B19" s="40" t="inlineStr">
        <is>
          <t>Moto</t>
        </is>
      </c>
      <c r="C19" s="26" t="inlineStr">
        <is>
          <t>Opções: Moto, Carro, Motorhome (afeta checklist e desgaste)</t>
        </is>
      </c>
      <c r="E19" s="26" t="inlineStr">
        <is>
          <t>Documentação &amp; Seguros</t>
        </is>
      </c>
      <c r="F19" s="38">
        <f>'Documentos &amp; Taxas'!D16</f>
        <v/>
      </c>
      <c r="G19" s="39">
        <f>F19/$E$9</f>
        <v/>
      </c>
      <c r="H19" s="26" t="inlineStr">
        <is>
          <t>Documentos &amp; Taxas</t>
        </is>
      </c>
    </row>
    <row r="20">
      <c r="A20" s="26" t="inlineStr">
        <is>
          <t>Consumo Estimado (km/L)</t>
        </is>
      </c>
      <c r="B20" s="41" t="n">
        <v>15</v>
      </c>
      <c r="C20" s="26" t="inlineStr">
        <is>
          <t>Média na estrada (km/L). Presets: Moto (20), Carro (10.5), Motorhome (7.5)</t>
        </is>
      </c>
      <c r="E20" s="26" t="inlineStr">
        <is>
          <t>Manutenção &amp; Desgaste Veículo</t>
        </is>
      </c>
      <c r="F20" s="38">
        <f>'Western Union &amp; Câmbio'!M9</f>
        <v/>
      </c>
      <c r="G20" s="39">
        <f>F20/$E$9</f>
        <v/>
      </c>
      <c r="H20" s="26" t="inlineStr">
        <is>
          <t>Calculado por km e tipo de veículo</t>
        </is>
      </c>
    </row>
    <row r="21">
      <c r="A21" s="26" t="inlineStr">
        <is>
          <t>Capacidade do Tanque (L)</t>
        </is>
      </c>
      <c r="B21" s="27" t="n">
        <v>20</v>
      </c>
      <c r="C21" s="26" t="inlineStr">
        <is>
          <t>Tamanho do tanque (L). Presets: Moto (15L), Carro (60L), Motorhome (90L)</t>
        </is>
      </c>
      <c r="E21" s="26" t="inlineStr">
        <is>
          <t>Despesas Extras &amp; Taxas WU</t>
        </is>
      </c>
      <c r="F21" s="38">
        <f>'Western Union &amp; Câmbio'!F21</f>
        <v/>
      </c>
      <c r="G21" s="39">
        <f>F21/$E$9</f>
        <v/>
      </c>
      <c r="H21" s="26" t="inlineStr">
        <is>
          <t>Finanças &amp; Western Union</t>
        </is>
      </c>
    </row>
    <row r="22">
      <c r="A22" s="26" t="inlineStr">
        <is>
          <t>Autonomia Estimada</t>
        </is>
      </c>
      <c r="B22" s="42">
        <f>B20*B21</f>
        <v/>
      </c>
      <c r="C22" s="26" t="inlineStr">
        <is>
          <t>Consumo Estimado * Tanque</t>
        </is>
      </c>
      <c r="E22" s="43" t="inlineStr">
        <is>
          <t>Total Geral</t>
        </is>
      </c>
      <c r="F22" s="44">
        <f>SUM(F16:F21)</f>
        <v/>
      </c>
      <c r="G22" s="45">
        <f>SUM(G16:G21)</f>
        <v/>
      </c>
      <c r="H22" s="46" t="inlineStr"/>
    </row>
    <row r="23">
      <c r="A23" s="26" t="inlineStr">
        <is>
          <t>Consumo Real Calibrado</t>
        </is>
      </c>
      <c r="B23" s="47">
        <f>'Calculadora de Combustível'!B11</f>
        <v/>
      </c>
      <c r="C23" s="26" t="inlineStr">
        <is>
          <t>🔒 AUTOMÁTICO: Registre os abastecimentos na aba 'Combustível'</t>
        </is>
      </c>
    </row>
    <row r="24">
      <c r="A24" s="26" t="inlineStr">
        <is>
          <t>Consumo Utilizado</t>
        </is>
      </c>
      <c r="B24" s="47">
        <f>IF(B23&gt;0, B23, B20)</f>
        <v/>
      </c>
      <c r="C24" s="26" t="inlineStr">
        <is>
          <t>🔒 AUTOMÁTICO: Troca para o consumo real assim que houver logs</t>
        </is>
      </c>
    </row>
    <row r="25">
      <c r="A25" s="26" t="inlineStr">
        <is>
          <t>Autonomia Utilizada</t>
        </is>
      </c>
      <c r="B25" s="42">
        <f>B24*B21</f>
        <v/>
      </c>
      <c r="C25" s="26" t="inlineStr">
        <is>
          <t>🔒 AUTOMÁTICO: Sua autonomia real recalculada em tempo real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3">
    <mergeCell ref="E14:H14"/>
    <mergeCell ref="E12:F12"/>
    <mergeCell ref="A4:H5"/>
    <mergeCell ref="G9:H9"/>
    <mergeCell ref="G12:H12"/>
    <mergeCell ref="G11:H11"/>
    <mergeCell ref="E11:F11"/>
    <mergeCell ref="A17:C17"/>
    <mergeCell ref="E7:H7"/>
    <mergeCell ref="G8:H8"/>
    <mergeCell ref="A7:C7"/>
    <mergeCell ref="E9:F9"/>
    <mergeCell ref="E8:F8"/>
  </mergeCells>
  <dataValidations count="5">
    <dataValidation sqref="B19" showDropDown="0" showInputMessage="0" showErrorMessage="0" allowBlank="0" type="list">
      <formula1>"Moto,Carro,Motorhome"</formula1>
    </dataValidation>
    <dataValidation sqref="B12" showDropDown="0" showInputMessage="1" showErrorMessage="0" allowBlank="0" promptTitle="Câmbio Blue (ARS)" prompt="Insira a cotação paralela atual do Peso Argentino. Isso afetará os custos reais no país."/>
    <dataValidation sqref="B19" showDropDown="0" showInputMessage="1" showErrorMessage="0" allowBlank="0" promptTitle="Veículo" prompt="Selecione o veículo da expedição. Isso mudará o desgaste mecânico provisionado e o checklist recomendado."/>
    <dataValidation sqref="B20" showDropDown="0" showInputMessage="1" showErrorMessage="0" allowBlank="0" promptTitle="Consumo" prompt="Insira o consumo estimado do veículo. Se o terreno no roteiro for Rípio ou Montanha, a autonomia do trecho será reduzida em 20%."/>
    <dataValidation sqref="B22 B23 B24 B25" showDropDown="0" showInputMessage="1" showErrorMessage="0" allowBlank="0" promptTitle="🔒 Campo Automático" prompt="Fórmula bloqueada para sua segurança. Para atualizar, insira seus abastecimentos reais na aba 'Calculadora de Combustível'!"/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M22"/>
  <sheetViews>
    <sheetView showGridLines="1"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24" customWidth="1" min="3" max="3"/>
    <col width="24" customWidth="1" min="4" max="4"/>
    <col width="12" customWidth="1" min="5" max="5"/>
    <col width="15" customWidth="1" min="6" max="6"/>
    <col width="15" customWidth="1" min="7" max="7"/>
    <col width="18" customWidth="1" min="8" max="8"/>
    <col width="18" customWidth="1" min="9" max="9"/>
    <col width="34" customWidth="1" min="10" max="10"/>
    <col width="34" customWidth="1" min="11" max="11"/>
    <col width="18" customWidth="1" min="12" max="12"/>
    <col width="38" customWidth="1" min="13" max="13"/>
  </cols>
  <sheetData>
    <row r="2" ht="25" customHeight="1">
      <c r="A2" s="2">
        <f>HYPERLINK("#'Guia de Instruções'!A1", "📖 Guia de Uso")</f>
        <v/>
      </c>
      <c r="B2" s="2">
        <f>HYPERLINK("#'Dashboard &amp; Config'!A1", "🏠 Painel Principal")</f>
        <v/>
      </c>
      <c r="C2" s="1">
        <f>HYPERLINK("#'Roteiro &amp; Pane Seca'!A1", "🗺️ Roteiro &amp; Alertas")</f>
        <v/>
      </c>
      <c r="D2" s="2">
        <f>HYPERLINK("#'Calculadora de Combustível'!A1", "⛽ Combustível &amp; Logs")</f>
        <v/>
      </c>
      <c r="E2" s="2">
        <f>HYPERLINK("#'Western Union &amp; Câmbio'!A1", "💸 Finanças &amp; WU")</f>
        <v/>
      </c>
      <c r="F2" s="2">
        <f>HYPERLINK("#'Documentos &amp; Taxas'!A1", "📄 Documentos &amp; Taxas")</f>
        <v/>
      </c>
      <c r="G2" s="2">
        <f>HYPERLINK("#'Checklist Dinâmico'!A1", "📋 Checklist Viagem")</f>
        <v/>
      </c>
    </row>
    <row r="4">
      <c r="A4" s="48" t="inlineStr">
        <is>
          <t>CRONOGRAMA E ROTEIRO COM ALERTA DE PANE SECA</t>
        </is>
      </c>
    </row>
    <row r="6">
      <c r="A6" s="6" t="inlineStr">
        <is>
          <t>Dia</t>
        </is>
      </c>
      <c r="B6" s="6" t="inlineStr">
        <is>
          <t>Data</t>
        </is>
      </c>
      <c r="C6" s="6" t="inlineStr">
        <is>
          <t>Origem</t>
        </is>
      </c>
      <c r="D6" s="6" t="inlineStr">
        <is>
          <t>Destino</t>
        </is>
      </c>
      <c r="E6" s="6" t="inlineStr">
        <is>
          <t>País</t>
        </is>
      </c>
      <c r="F6" s="6" t="inlineStr">
        <is>
          <t>Distância (km)</t>
        </is>
      </c>
      <c r="G6" s="6" t="inlineStr">
        <is>
          <t>Tipo de Terreno</t>
        </is>
      </c>
      <c r="H6" s="6" t="inlineStr">
        <is>
          <t>Vento Patagônico</t>
        </is>
      </c>
      <c r="I6" s="6" t="inlineStr">
        <is>
          <t>Autonomia Calc.</t>
        </is>
      </c>
      <c r="J6" s="6" t="inlineStr">
        <is>
          <t>Alerta Pane Seca</t>
        </is>
      </c>
      <c r="K6" s="6" t="inlineStr">
        <is>
          <t>Alerta Fronteira (Fito)</t>
        </is>
      </c>
      <c r="L6" s="6" t="inlineStr">
        <is>
          <t>Hospedagem (R$)</t>
        </is>
      </c>
      <c r="M6" s="6" t="inlineStr">
        <is>
          <t>Notas / Atrações</t>
        </is>
      </c>
    </row>
    <row r="7">
      <c r="A7" s="49" t="n">
        <v>1</v>
      </c>
      <c r="B7" s="50">
        <f>IF(C7&lt;&gt;"", Data_Partida, "")</f>
        <v/>
      </c>
      <c r="C7" s="51" t="inlineStr">
        <is>
          <t>Porto Alegre (BRA)</t>
        </is>
      </c>
      <c r="D7" s="51" t="inlineStr">
        <is>
          <t>Uruguaiana (BRA)</t>
        </is>
      </c>
      <c r="E7" s="52" t="inlineStr">
        <is>
          <t>Brasil</t>
        </is>
      </c>
      <c r="F7" s="53" t="n">
        <v>640</v>
      </c>
      <c r="G7" s="52" t="inlineStr">
        <is>
          <t>Asfalto</t>
        </is>
      </c>
      <c r="H7" s="52" t="inlineStr">
        <is>
          <t>Não</t>
        </is>
      </c>
      <c r="I7" s="54">
        <f>Capacidade_Tanque*Consumo_Utilizado*(1 - IF(OR(G7="Rípio", G7="Montanha"), 0.2, 0) - IF(H7="Sim", 0.3, 0))</f>
        <v/>
      </c>
      <c r="J7" s="49">
        <f>IF(C7="", "", IF(F7&gt;I7, "⚠️ Risco de Pane Seca! Levar Galão Extra", "OK"))</f>
        <v/>
      </c>
      <c r="K7" s="49">
        <f>IF(C7="", "", IF(OR(E7="Chile", AND(E7="Argentina", OR(C7="Ushuaia", D7="Ushuaia"))), "🚫 Barreira Fitosanitária: Sem frescos!", "OK"))</f>
        <v/>
      </c>
      <c r="L7" s="55" t="n">
        <v>180</v>
      </c>
      <c r="M7" s="51" t="inlineStr">
        <is>
          <t>Início da expedição. Rodovia duplicada.</t>
        </is>
      </c>
    </row>
    <row r="8">
      <c r="A8" s="49" t="n">
        <v>2</v>
      </c>
      <c r="B8" s="50">
        <f>IF(C8&lt;&gt;"", B7+1, "")</f>
        <v/>
      </c>
      <c r="C8" s="51" t="inlineStr">
        <is>
          <t>Uruguaiana (BRA)</t>
        </is>
      </c>
      <c r="D8" s="51" t="inlineStr">
        <is>
          <t>Paraná (ARG)</t>
        </is>
      </c>
      <c r="E8" s="52" t="inlineStr">
        <is>
          <t>Argentina</t>
        </is>
      </c>
      <c r="F8" s="53" t="n">
        <v>580</v>
      </c>
      <c r="G8" s="52" t="inlineStr">
        <is>
          <t>Asfalto</t>
        </is>
      </c>
      <c r="H8" s="52" t="inlineStr">
        <is>
          <t>Não</t>
        </is>
      </c>
      <c r="I8" s="56">
        <f>Capacidade_Tanque*Consumo_Utilizado*(1 - IF(OR(G8="Rípio", G8="Montanha"), 0.2, 0) - IF(H8="Sim", 0.3, 0))</f>
        <v/>
      </c>
      <c r="J8" s="57">
        <f>IF(C8="", "", IF(F8&gt;I8, "⚠️ Risco de Pane Seca! Levar Galão Extra", "OK"))</f>
        <v/>
      </c>
      <c r="K8" s="57">
        <f>IF(C8="", "", IF(OR(E8="Chile", AND(E8="Argentina", OR(C8="Ushuaia", D8="Ushuaia"))), "🚫 Barreira Fitosanitária: Sem frescos!", "OK"))</f>
        <v/>
      </c>
      <c r="L8" s="55" t="n">
        <v>220</v>
      </c>
      <c r="M8" s="51" t="inlineStr">
        <is>
          <t>Fronteira BR/ARG. Câmbio em Paso de los Libres.</t>
        </is>
      </c>
    </row>
    <row r="9">
      <c r="A9" s="49" t="n">
        <v>3</v>
      </c>
      <c r="B9" s="50">
        <f>IF(C9&lt;&gt;"", B8+1, "")</f>
        <v/>
      </c>
      <c r="C9" s="51" t="inlineStr"/>
      <c r="D9" s="51" t="inlineStr"/>
      <c r="E9" s="52" t="inlineStr"/>
      <c r="F9" s="53" t="inlineStr"/>
      <c r="G9" s="52" t="inlineStr">
        <is>
          <t>Asfalto</t>
        </is>
      </c>
      <c r="H9" s="52" t="inlineStr">
        <is>
          <t>Não</t>
        </is>
      </c>
      <c r="I9" s="54">
        <f>Capacidade_Tanque*Consumo_Utilizado*(1 - IF(OR(G9="Rípio", G9="Montanha"), 0.2, 0) - IF(H9="Sim", 0.3, 0))</f>
        <v/>
      </c>
      <c r="J9" s="49">
        <f>IF(C9="", "", IF(F9&gt;I9, "⚠️ Risco de Pane Seca! Levar Galão Extra", "OK"))</f>
        <v/>
      </c>
      <c r="K9" s="49">
        <f>IF(C9="", "", IF(OR(E9="Chile", AND(E9="Argentina", OR(C9="Ushuaia", D9="Ushuaia"))), "🚫 Barreira Fitosanitária: Sem frescos!", "OK"))</f>
        <v/>
      </c>
      <c r="L9" s="55" t="inlineStr"/>
      <c r="M9" s="51" t="inlineStr"/>
    </row>
    <row r="10">
      <c r="A10" s="49" t="n">
        <v>4</v>
      </c>
      <c r="B10" s="50">
        <f>IF(C10&lt;&gt;"", B9+1, "")</f>
        <v/>
      </c>
      <c r="C10" s="51" t="inlineStr"/>
      <c r="D10" s="51" t="inlineStr"/>
      <c r="E10" s="52" t="inlineStr"/>
      <c r="F10" s="53" t="inlineStr"/>
      <c r="G10" s="52" t="inlineStr">
        <is>
          <t>Asfalto</t>
        </is>
      </c>
      <c r="H10" s="52" t="inlineStr">
        <is>
          <t>Não</t>
        </is>
      </c>
      <c r="I10" s="56">
        <f>Capacidade_Tanque*Consumo_Utilizado*(1 - IF(OR(G10="Rípio", G10="Montanha"), 0.2, 0) - IF(H10="Sim", 0.3, 0))</f>
        <v/>
      </c>
      <c r="J10" s="57">
        <f>IF(C10="", "", IF(F10&gt;I10, "⚠️ Risco de Pane Seca! Levar Galão Extra", "OK"))</f>
        <v/>
      </c>
      <c r="K10" s="57">
        <f>IF(C10="", "", IF(OR(E10="Chile", AND(E10="Argentina", OR(C10="Ushuaia", D10="Ushuaia"))), "🚫 Barreira Fitosanitária: Sem frescos!", "OK"))</f>
        <v/>
      </c>
      <c r="L10" s="55" t="inlineStr"/>
      <c r="M10" s="51" t="inlineStr"/>
    </row>
    <row r="11">
      <c r="A11" s="49" t="n">
        <v>5</v>
      </c>
      <c r="B11" s="50">
        <f>IF(C11&lt;&gt;"", B10+1, "")</f>
        <v/>
      </c>
      <c r="C11" s="51" t="inlineStr"/>
      <c r="D11" s="51" t="inlineStr"/>
      <c r="E11" s="52" t="inlineStr"/>
      <c r="F11" s="53" t="inlineStr"/>
      <c r="G11" s="52" t="inlineStr">
        <is>
          <t>Asfalto</t>
        </is>
      </c>
      <c r="H11" s="52" t="inlineStr">
        <is>
          <t>Não</t>
        </is>
      </c>
      <c r="I11" s="54">
        <f>Capacidade_Tanque*Consumo_Utilizado*(1 - IF(OR(G11="Rípio", G11="Montanha"), 0.2, 0) - IF(H11="Sim", 0.3, 0))</f>
        <v/>
      </c>
      <c r="J11" s="49">
        <f>IF(C11="", "", IF(F11&gt;I11, "⚠️ Risco de Pane Seca! Levar Galão Extra", "OK"))</f>
        <v/>
      </c>
      <c r="K11" s="49">
        <f>IF(C11="", "", IF(OR(E11="Chile", AND(E11="Argentina", OR(C11="Ushuaia", D11="Ushuaia"))), "🚫 Barreira Fitosanitária: Sem frescos!", "OK"))</f>
        <v/>
      </c>
      <c r="L11" s="55" t="inlineStr"/>
      <c r="M11" s="51" t="inlineStr"/>
    </row>
    <row r="12">
      <c r="A12" s="49" t="n">
        <v>6</v>
      </c>
      <c r="B12" s="50">
        <f>IF(C12&lt;&gt;"", B11+1, "")</f>
        <v/>
      </c>
      <c r="C12" s="51" t="inlineStr"/>
      <c r="D12" s="51" t="inlineStr"/>
      <c r="E12" s="52" t="inlineStr"/>
      <c r="F12" s="53" t="inlineStr"/>
      <c r="G12" s="52" t="inlineStr">
        <is>
          <t>Asfalto</t>
        </is>
      </c>
      <c r="H12" s="52" t="inlineStr">
        <is>
          <t>Não</t>
        </is>
      </c>
      <c r="I12" s="56">
        <f>Capacidade_Tanque*Consumo_Utilizado*(1 - IF(OR(G12="Rípio", G12="Montanha"), 0.2, 0) - IF(H12="Sim", 0.3, 0))</f>
        <v/>
      </c>
      <c r="J12" s="57">
        <f>IF(C12="", "", IF(F12&gt;I12, "⚠️ Risco de Pane Seca! Levar Galão Extra", "OK"))</f>
        <v/>
      </c>
      <c r="K12" s="57">
        <f>IF(C12="", "", IF(OR(E12="Chile", AND(E12="Argentina", OR(C12="Ushuaia", D12="Ushuaia"))), "🚫 Barreira Fitosanitária: Sem frescos!", "OK"))</f>
        <v/>
      </c>
      <c r="L12" s="55" t="inlineStr"/>
      <c r="M12" s="51" t="inlineStr"/>
    </row>
    <row r="13">
      <c r="A13" s="49" t="n">
        <v>7</v>
      </c>
      <c r="B13" s="50">
        <f>IF(C13&lt;&gt;"", B12+1, "")</f>
        <v/>
      </c>
      <c r="C13" s="51" t="inlineStr"/>
      <c r="D13" s="51" t="inlineStr"/>
      <c r="E13" s="52" t="inlineStr"/>
      <c r="F13" s="53" t="inlineStr"/>
      <c r="G13" s="52" t="inlineStr">
        <is>
          <t>Asfalto</t>
        </is>
      </c>
      <c r="H13" s="52" t="inlineStr">
        <is>
          <t>Não</t>
        </is>
      </c>
      <c r="I13" s="54">
        <f>Capacidade_Tanque*Consumo_Utilizado*(1 - IF(OR(G13="Rípio", G13="Montanha"), 0.2, 0) - IF(H13="Sim", 0.3, 0))</f>
        <v/>
      </c>
      <c r="J13" s="49">
        <f>IF(C13="", "", IF(F13&gt;I13, "⚠️ Risco de Pane Seca! Levar Galão Extra", "OK"))</f>
        <v/>
      </c>
      <c r="K13" s="49">
        <f>IF(C13="", "", IF(OR(E13="Chile", AND(E13="Argentina", OR(C13="Ushuaia", D13="Ushuaia"))), "🚫 Barreira Fitosanitária: Sem frescos!", "OK"))</f>
        <v/>
      </c>
      <c r="L13" s="55" t="inlineStr"/>
      <c r="M13" s="51" t="inlineStr"/>
    </row>
    <row r="14">
      <c r="A14" s="49" t="n">
        <v>8</v>
      </c>
      <c r="B14" s="50">
        <f>IF(C14&lt;&gt;"", B13+1, "")</f>
        <v/>
      </c>
      <c r="C14" s="51" t="inlineStr"/>
      <c r="D14" s="51" t="inlineStr"/>
      <c r="E14" s="52" t="inlineStr"/>
      <c r="F14" s="53" t="inlineStr"/>
      <c r="G14" s="52" t="inlineStr">
        <is>
          <t>Asfalto</t>
        </is>
      </c>
      <c r="H14" s="52" t="inlineStr">
        <is>
          <t>Não</t>
        </is>
      </c>
      <c r="I14" s="56">
        <f>Capacidade_Tanque*Consumo_Utilizado*(1 - IF(OR(G14="Rípio", G14="Montanha"), 0.2, 0) - IF(H14="Sim", 0.3, 0))</f>
        <v/>
      </c>
      <c r="J14" s="57">
        <f>IF(C14="", "", IF(F14&gt;I14, "⚠️ Risco de Pane Seca! Levar Galão Extra", "OK"))</f>
        <v/>
      </c>
      <c r="K14" s="57">
        <f>IF(C14="", "", IF(OR(E14="Chile", AND(E14="Argentina", OR(C14="Ushuaia", D14="Ushuaia"))), "🚫 Barreira Fitosanitária: Sem frescos!", "OK"))</f>
        <v/>
      </c>
      <c r="L14" s="55" t="inlineStr"/>
      <c r="M14" s="51" t="inlineStr"/>
    </row>
    <row r="15">
      <c r="A15" s="49" t="n">
        <v>9</v>
      </c>
      <c r="B15" s="50">
        <f>IF(C15&lt;&gt;"", B14+1, "")</f>
        <v/>
      </c>
      <c r="C15" s="51" t="inlineStr"/>
      <c r="D15" s="51" t="inlineStr"/>
      <c r="E15" s="52" t="inlineStr"/>
      <c r="F15" s="53" t="inlineStr"/>
      <c r="G15" s="52" t="inlineStr">
        <is>
          <t>Asfalto</t>
        </is>
      </c>
      <c r="H15" s="52" t="inlineStr">
        <is>
          <t>Não</t>
        </is>
      </c>
      <c r="I15" s="54">
        <f>Capacidade_Tanque*Consumo_Utilizado*(1 - IF(OR(G15="Rípio", G15="Montanha"), 0.2, 0) - IF(H15="Sim", 0.3, 0))</f>
        <v/>
      </c>
      <c r="J15" s="49">
        <f>IF(C15="", "", IF(F15&gt;I15, "⚠️ Risco de Pane Seca! Levar Galão Extra", "OK"))</f>
        <v/>
      </c>
      <c r="K15" s="49">
        <f>IF(C15="", "", IF(OR(E15="Chile", AND(E15="Argentina", OR(C15="Ushuaia", D15="Ushuaia"))), "🚫 Barreira Fitosanitária: Sem frescos!", "OK"))</f>
        <v/>
      </c>
      <c r="L15" s="55" t="inlineStr"/>
      <c r="M15" s="51" t="inlineStr"/>
    </row>
    <row r="16">
      <c r="A16" s="49" t="n">
        <v>10</v>
      </c>
      <c r="B16" s="50">
        <f>IF(C16&lt;&gt;"", B15+1, "")</f>
        <v/>
      </c>
      <c r="C16" s="51" t="inlineStr"/>
      <c r="D16" s="51" t="inlineStr"/>
      <c r="E16" s="52" t="inlineStr"/>
      <c r="F16" s="53" t="inlineStr"/>
      <c r="G16" s="52" t="inlineStr">
        <is>
          <t>Asfalto</t>
        </is>
      </c>
      <c r="H16" s="52" t="inlineStr">
        <is>
          <t>Não</t>
        </is>
      </c>
      <c r="I16" s="56">
        <f>Capacidade_Tanque*Consumo_Utilizado*(1 - IF(OR(G16="Rípio", G16="Montanha"), 0.2, 0) - IF(H16="Sim", 0.3, 0))</f>
        <v/>
      </c>
      <c r="J16" s="57">
        <f>IF(C16="", "", IF(F16&gt;I16, "⚠️ Risco de Pane Seca! Levar Galão Extra", "OK"))</f>
        <v/>
      </c>
      <c r="K16" s="57">
        <f>IF(C16="", "", IF(OR(E16="Chile", AND(E16="Argentina", OR(C16="Ushuaia", D16="Ushuaia"))), "🚫 Barreira Fitosanitária: Sem frescos!", "OK"))</f>
        <v/>
      </c>
      <c r="L16" s="55" t="inlineStr"/>
      <c r="M16" s="51" t="inlineStr"/>
    </row>
    <row r="17">
      <c r="A17" s="49" t="n">
        <v>11</v>
      </c>
      <c r="B17" s="50">
        <f>IF(C17&lt;&gt;"", B16+1, "")</f>
        <v/>
      </c>
      <c r="C17" s="51" t="inlineStr"/>
      <c r="D17" s="51" t="inlineStr"/>
      <c r="E17" s="52" t="inlineStr"/>
      <c r="F17" s="53" t="inlineStr"/>
      <c r="G17" s="52" t="inlineStr">
        <is>
          <t>Asfalto</t>
        </is>
      </c>
      <c r="H17" s="52" t="inlineStr">
        <is>
          <t>Não</t>
        </is>
      </c>
      <c r="I17" s="54">
        <f>Capacidade_Tanque*Consumo_Utilizado*(1 - IF(OR(G17="Rípio", G17="Montanha"), 0.2, 0) - IF(H17="Sim", 0.3, 0))</f>
        <v/>
      </c>
      <c r="J17" s="49">
        <f>IF(C17="", "", IF(F17&gt;I17, "⚠️ Risco de Pane Seca! Levar Galão Extra", "OK"))</f>
        <v/>
      </c>
      <c r="K17" s="49">
        <f>IF(C17="", "", IF(OR(E17="Chile", AND(E17="Argentina", OR(C17="Ushuaia", D17="Ushuaia"))), "🚫 Barreira Fitosanitária: Sem frescos!", "OK"))</f>
        <v/>
      </c>
      <c r="L17" s="55" t="inlineStr"/>
      <c r="M17" s="51" t="inlineStr"/>
    </row>
    <row r="18">
      <c r="A18" s="49" t="n">
        <v>12</v>
      </c>
      <c r="B18" s="50">
        <f>IF(C18&lt;&gt;"", B17+1, "")</f>
        <v/>
      </c>
      <c r="C18" s="51" t="inlineStr"/>
      <c r="D18" s="51" t="inlineStr"/>
      <c r="E18" s="52" t="inlineStr"/>
      <c r="F18" s="53" t="inlineStr"/>
      <c r="G18" s="52" t="inlineStr">
        <is>
          <t>Asfalto</t>
        </is>
      </c>
      <c r="H18" s="52" t="inlineStr">
        <is>
          <t>Não</t>
        </is>
      </c>
      <c r="I18" s="56">
        <f>Capacidade_Tanque*Consumo_Utilizado*(1 - IF(OR(G18="Rípio", G18="Montanha"), 0.2, 0) - IF(H18="Sim", 0.3, 0))</f>
        <v/>
      </c>
      <c r="J18" s="57">
        <f>IF(C18="", "", IF(F18&gt;I18, "⚠️ Risco de Pane Seca! Levar Galão Extra", "OK"))</f>
        <v/>
      </c>
      <c r="K18" s="57">
        <f>IF(C18="", "", IF(OR(E18="Chile", AND(E18="Argentina", OR(C18="Ushuaia", D18="Ushuaia"))), "🚫 Barreira Fitosanitária: Sem frescos!", "OK"))</f>
        <v/>
      </c>
      <c r="L18" s="55" t="inlineStr"/>
      <c r="M18" s="51" t="inlineStr"/>
    </row>
    <row r="19">
      <c r="A19" s="49" t="n">
        <v>13</v>
      </c>
      <c r="B19" s="50">
        <f>IF(C19&lt;&gt;"", B18+1, "")</f>
        <v/>
      </c>
      <c r="C19" s="51" t="inlineStr"/>
      <c r="D19" s="51" t="inlineStr"/>
      <c r="E19" s="52" t="inlineStr"/>
      <c r="F19" s="53" t="inlineStr"/>
      <c r="G19" s="52" t="inlineStr">
        <is>
          <t>Asfalto</t>
        </is>
      </c>
      <c r="H19" s="52" t="inlineStr">
        <is>
          <t>Não</t>
        </is>
      </c>
      <c r="I19" s="54">
        <f>Capacidade_Tanque*Consumo_Utilizado*(1 - IF(OR(G19="Rípio", G19="Montanha"), 0.2, 0) - IF(H19="Sim", 0.3, 0))</f>
        <v/>
      </c>
      <c r="J19" s="49">
        <f>IF(C19="", "", IF(F19&gt;I19, "⚠️ Risco de Pane Seca! Levar Galão Extra", "OK"))</f>
        <v/>
      </c>
      <c r="K19" s="49">
        <f>IF(C19="", "", IF(OR(E19="Chile", AND(E19="Argentina", OR(C19="Ushuaia", D19="Ushuaia"))), "🚫 Barreira Fitosanitária: Sem frescos!", "OK"))</f>
        <v/>
      </c>
      <c r="L19" s="55" t="inlineStr"/>
      <c r="M19" s="51" t="inlineStr"/>
    </row>
    <row r="20">
      <c r="A20" s="49" t="n">
        <v>14</v>
      </c>
      <c r="B20" s="50">
        <f>IF(C20&lt;&gt;"", B19+1, "")</f>
        <v/>
      </c>
      <c r="C20" s="51" t="inlineStr"/>
      <c r="D20" s="51" t="inlineStr"/>
      <c r="E20" s="52" t="inlineStr"/>
      <c r="F20" s="53" t="inlineStr"/>
      <c r="G20" s="52" t="inlineStr">
        <is>
          <t>Asfalto</t>
        </is>
      </c>
      <c r="H20" s="52" t="inlineStr">
        <is>
          <t>Não</t>
        </is>
      </c>
      <c r="I20" s="56">
        <f>Capacidade_Tanque*Consumo_Utilizado*(1 - IF(OR(G20="Rípio", G20="Montanha"), 0.2, 0) - IF(H20="Sim", 0.3, 0))</f>
        <v/>
      </c>
      <c r="J20" s="57">
        <f>IF(C20="", "", IF(F20&gt;I20, "⚠️ Risco de Pane Seca! Levar Galão Extra", "OK"))</f>
        <v/>
      </c>
      <c r="K20" s="57">
        <f>IF(C20="", "", IF(OR(E20="Chile", AND(E20="Argentina", OR(C20="Ushuaia", D20="Ushuaia"))), "🚫 Barreira Fitosanitária: Sem frescos!", "OK"))</f>
        <v/>
      </c>
      <c r="L20" s="55" t="inlineStr"/>
      <c r="M20" s="51" t="inlineStr"/>
    </row>
    <row r="21">
      <c r="A21" s="49" t="n">
        <v>15</v>
      </c>
      <c r="B21" s="50">
        <f>IF(C21&lt;&gt;"", B20+1, "")</f>
        <v/>
      </c>
      <c r="C21" s="51" t="inlineStr"/>
      <c r="D21" s="51" t="inlineStr"/>
      <c r="E21" s="52" t="inlineStr"/>
      <c r="F21" s="53" t="inlineStr"/>
      <c r="G21" s="52" t="inlineStr">
        <is>
          <t>Asfalto</t>
        </is>
      </c>
      <c r="H21" s="52" t="inlineStr">
        <is>
          <t>Não</t>
        </is>
      </c>
      <c r="I21" s="54">
        <f>Capacidade_Tanque*Consumo_Utilizado*(1 - IF(OR(G21="Rípio", G21="Montanha"), 0.2, 0) - IF(H21="Sim", 0.3, 0))</f>
        <v/>
      </c>
      <c r="J21" s="49">
        <f>IF(C21="", "", IF(F21&gt;I21, "⚠️ Risco de Pane Seca! Levar Galão Extra", "OK"))</f>
        <v/>
      </c>
      <c r="K21" s="49">
        <f>IF(C21="", "", IF(OR(E21="Chile", AND(E21="Argentina", OR(C21="Ushuaia", D21="Ushuaia"))), "🚫 Barreira Fitosanitária: Sem frescos!", "OK"))</f>
        <v/>
      </c>
      <c r="L21" s="55" t="inlineStr"/>
      <c r="M21" s="51" t="inlineStr"/>
    </row>
    <row r="22">
      <c r="A22" s="43" t="inlineStr">
        <is>
          <t>Total Geral</t>
        </is>
      </c>
      <c r="B22" s="58" t="n"/>
      <c r="C22" s="58" t="n"/>
      <c r="D22" s="58" t="n"/>
      <c r="E22" s="58" t="n"/>
      <c r="F22" s="59">
        <f>SUM(F7:F21)</f>
        <v/>
      </c>
      <c r="G22" s="58" t="n"/>
      <c r="H22" s="58" t="n"/>
      <c r="I22" s="58" t="n"/>
      <c r="J22" s="58" t="n"/>
      <c r="K22" s="58" t="n"/>
      <c r="L22" s="44">
        <f>SUM(L7:L21)</f>
        <v/>
      </c>
      <c r="M22" s="5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">
    <mergeCell ref="A4:M4"/>
    <mergeCell ref="A22:E22"/>
  </mergeCells>
  <conditionalFormatting sqref="J7:J21">
    <cfRule type="cellIs" priority="1" operator="equal" dxfId="0" stopIfTrue="1">
      <formula>"⚠️ Risco de Pane Seca! Levar Galão Extra"</formula>
    </cfRule>
    <cfRule type="cellIs" priority="3" operator="equal" dxfId="1" stopIfTrue="1">
      <formula>"OK"</formula>
    </cfRule>
  </conditionalFormatting>
  <conditionalFormatting sqref="K7:K21">
    <cfRule type="cellIs" priority="2" operator="equal" dxfId="2" stopIfTrue="1">
      <formula>"🚫 Barreira Fitosanitária: Sem frescos!"</formula>
    </cfRule>
  </conditionalFormatting>
  <dataValidations count="2">
    <dataValidation sqref="G7:G21" showDropDown="0" showInputMessage="0" showErrorMessage="0" allowBlank="0" type="list">
      <formula1>"Asfalto,Rípio,Montanha"</formula1>
    </dataValidation>
    <dataValidation sqref="H7:H21" showDropDown="0" showInputMessage="0" showErrorMessage="0" allowBlank="0" type="list">
      <formula1>"Sim,Não"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T47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28" customWidth="1" min="3" max="3"/>
    <col width="15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2" ht="25" customHeight="1">
      <c r="A2" s="2">
        <f>HYPERLINK("#'Guia de Instruções'!A1", "📖 Guia de Uso")</f>
        <v/>
      </c>
      <c r="B2" s="2">
        <f>HYPERLINK("#'Dashboard &amp; Config'!A1", "🏠 Painel Principal")</f>
        <v/>
      </c>
      <c r="C2" s="2">
        <f>HYPERLINK("#'Roteiro &amp; Pane Seca'!A1", "🗺️ Roteiro &amp; Alertas")</f>
        <v/>
      </c>
      <c r="D2" s="1">
        <f>HYPERLINK("#'Calculadora de Combustível'!A1", "⛽ Combustível &amp; Logs")</f>
        <v/>
      </c>
      <c r="E2" s="2">
        <f>HYPERLINK("#'Western Union &amp; Câmbio'!A1", "💸 Finanças &amp; WU")</f>
        <v/>
      </c>
      <c r="F2" s="2">
        <f>HYPERLINK("#'Documentos &amp; Taxas'!A1", "📄 Documentos &amp; Taxas")</f>
        <v/>
      </c>
      <c r="G2" s="2">
        <f>HYPERLINK("#'Checklist Dinâmico'!A1", "📋 Checklist Viagem")</f>
        <v/>
      </c>
    </row>
    <row r="4">
      <c r="A4" s="48" t="inlineStr">
        <is>
          <t>CALCULAÇÃO E CALIBRAÇÃO REAL DE COMBUSTÍVEL</t>
        </is>
      </c>
    </row>
    <row r="6">
      <c r="A6" s="20" t="inlineStr">
        <is>
          <t>CALIBRAÇÃO DE CONSUMO REAL</t>
        </is>
      </c>
      <c r="B6" s="21" t="n"/>
      <c r="C6" s="21" t="n"/>
      <c r="E6" s="20" t="inlineStr">
        <is>
          <t>TABELA DE PREÇOS DO COMBUSTÍVEL</t>
        </is>
      </c>
      <c r="F6" s="21" t="n"/>
      <c r="G6" s="21" t="n"/>
      <c r="H6" s="21" t="n"/>
    </row>
    <row r="7">
      <c r="A7" t="inlineStr">
        <is>
          <t>Consumo Estimado (km/L)</t>
        </is>
      </c>
      <c r="B7" s="9">
        <f>Consumo_Estimado</f>
        <v/>
      </c>
      <c r="E7" s="6" t="inlineStr">
        <is>
          <t>País</t>
        </is>
      </c>
      <c r="F7" s="6" t="inlineStr">
        <is>
          <t>Preço Local / L</t>
        </is>
      </c>
      <c r="G7" s="6" t="inlineStr">
        <is>
          <t>Moeda</t>
        </is>
      </c>
      <c r="H7" s="6" t="inlineStr">
        <is>
          <t>Preço Convertido (R$) / L</t>
        </is>
      </c>
    </row>
    <row r="8">
      <c r="A8" t="inlineStr">
        <is>
          <t>Capacidade do Tanque (L)</t>
        </is>
      </c>
      <c r="B8" s="9">
        <f>Capacidade_Tanque</f>
        <v/>
      </c>
      <c r="E8" s="26" t="inlineStr">
        <is>
          <t>Brasil</t>
        </is>
      </c>
      <c r="F8" s="60" t="n">
        <v>5.89</v>
      </c>
      <c r="G8" s="49" t="inlineStr">
        <is>
          <t>BRL</t>
        </is>
      </c>
      <c r="H8" s="38">
        <f>F8</f>
        <v/>
      </c>
    </row>
    <row r="9">
      <c r="E9" s="26" t="inlineStr">
        <is>
          <t>Argentina</t>
        </is>
      </c>
      <c r="F9" s="60" t="n">
        <v>1100</v>
      </c>
      <c r="G9" s="49" t="inlineStr">
        <is>
          <t>ARS</t>
        </is>
      </c>
      <c r="H9" s="38">
        <f>F9/Cambio_ARS_Blue</f>
        <v/>
      </c>
    </row>
    <row r="10">
      <c r="A10" s="61" t="inlineStr">
        <is>
          <t>FÓRMULA CALIBRAÇÃO REAL</t>
        </is>
      </c>
      <c r="E10" s="26" t="inlineStr">
        <is>
          <t>Chile</t>
        </is>
      </c>
      <c r="F10" s="60" t="n">
        <v>1350</v>
      </c>
      <c r="G10" s="49" t="inlineStr">
        <is>
          <t>CLP</t>
        </is>
      </c>
      <c r="H10" s="38">
        <f>F10/Cambio_CLP</f>
        <v/>
      </c>
    </row>
    <row r="11">
      <c r="A11" t="inlineStr">
        <is>
          <t>Consumo Médio Real Calibrado</t>
        </is>
      </c>
      <c r="B11" s="62">
        <f>IFERROR(AVERAGE(G15:G25), 0)</f>
        <v/>
      </c>
      <c r="E11" s="26" t="inlineStr">
        <is>
          <t>Uruguai</t>
        </is>
      </c>
      <c r="F11" s="60" t="n">
        <v>78</v>
      </c>
      <c r="G11" s="49" t="inlineStr">
        <is>
          <t>UYU</t>
        </is>
      </c>
      <c r="H11" s="38">
        <f>F11/Cambio_UYU</f>
        <v/>
      </c>
    </row>
    <row r="13">
      <c r="A13" s="5" t="inlineStr">
        <is>
          <t>DIÁRIO DE ABASTECIMENTOS REAIS (DIGITAR NA ESTRADA)</t>
        </is>
      </c>
    </row>
    <row r="14">
      <c r="A14" s="6" t="inlineStr">
        <is>
          <t>Data</t>
        </is>
      </c>
      <c r="B14" s="6" t="inlineStr">
        <is>
          <t>Cidade / Posto</t>
        </is>
      </c>
      <c r="C14" s="6" t="inlineStr">
        <is>
          <t>Odômetro Inicial</t>
        </is>
      </c>
      <c r="D14" s="6" t="inlineStr">
        <is>
          <t>Odômetro Final</t>
        </is>
      </c>
      <c r="E14" s="6" t="inlineStr">
        <is>
          <t>Km Rodado</t>
        </is>
      </c>
      <c r="F14" s="6" t="inlineStr">
        <is>
          <t>Litros Abastecidos</t>
        </is>
      </c>
      <c r="G14" s="6" t="inlineStr">
        <is>
          <t>Consumo Real (km/L)</t>
        </is>
      </c>
      <c r="H14" s="6" t="inlineStr">
        <is>
          <t>Preço Local Total</t>
        </is>
      </c>
      <c r="I14" s="6" t="inlineStr">
        <is>
          <t>Moeda</t>
        </is>
      </c>
      <c r="J14" s="6" t="inlineStr">
        <is>
          <t>Custo Total (R$)</t>
        </is>
      </c>
    </row>
    <row r="15">
      <c r="A15" s="52" t="n"/>
      <c r="B15" s="51" t="n"/>
      <c r="C15" s="53" t="n"/>
      <c r="D15" s="53" t="n"/>
      <c r="E15" s="54">
        <f>D15-C15</f>
        <v/>
      </c>
      <c r="F15" s="63" t="n"/>
      <c r="G15" s="64">
        <f>IF(F15&gt;0, E15/F15, "")</f>
        <v/>
      </c>
      <c r="H15" s="60" t="n"/>
      <c r="I15" s="52" t="n"/>
      <c r="J15" s="38">
        <f>IF(I15="BRL", H15, IF(I15="ARS", H15/Cambio_ARS_Blue, IF(I15="CLP", H15/Cambio_CLP, IFERROR(H15/Cambio_UYU, 0))))</f>
        <v/>
      </c>
    </row>
    <row r="16">
      <c r="A16" s="52" t="n"/>
      <c r="B16" s="51" t="n"/>
      <c r="C16" s="53" t="n"/>
      <c r="D16" s="53" t="n"/>
      <c r="E16" s="54">
        <f>D16-C16</f>
        <v/>
      </c>
      <c r="F16" s="63" t="n"/>
      <c r="G16" s="64">
        <f>IF(F16&gt;0, E16/F16, "")</f>
        <v/>
      </c>
      <c r="H16" s="60" t="n"/>
      <c r="I16" s="52" t="n"/>
      <c r="J16" s="38">
        <f>IF(I16="BRL", H16, IF(I16="ARS", H16/Cambio_ARS_Blue, IF(I16="CLP", H16/Cambio_CLP, IFERROR(H16/Cambio_UYU, 0))))</f>
        <v/>
      </c>
    </row>
    <row r="17">
      <c r="A17" s="52" t="n"/>
      <c r="B17" s="51" t="n"/>
      <c r="C17" s="53" t="n"/>
      <c r="D17" s="53" t="n"/>
      <c r="E17" s="54">
        <f>D17-C17</f>
        <v/>
      </c>
      <c r="F17" s="63" t="n"/>
      <c r="G17" s="64">
        <f>IF(F17&gt;0, E17/F17, "")</f>
        <v/>
      </c>
      <c r="H17" s="60" t="n"/>
      <c r="I17" s="52" t="n"/>
      <c r="J17" s="38">
        <f>IF(I17="BRL", H17, IF(I17="ARS", H17/Cambio_ARS_Blue, IF(I17="CLP", H17/Cambio_CLP, IFERROR(H17/Cambio_UYU, 0))))</f>
        <v/>
      </c>
    </row>
    <row r="18">
      <c r="A18" s="52" t="n"/>
      <c r="B18" s="51" t="n"/>
      <c r="C18" s="53" t="n"/>
      <c r="D18" s="53" t="n"/>
      <c r="E18" s="54">
        <f>D18-C18</f>
        <v/>
      </c>
      <c r="F18" s="63" t="n"/>
      <c r="G18" s="64">
        <f>IF(F18&gt;0, E18/F18, "")</f>
        <v/>
      </c>
      <c r="H18" s="60" t="n"/>
      <c r="I18" s="52" t="n"/>
      <c r="J18" s="38">
        <f>IF(I18="BRL", H18, IF(I18="ARS", H18/Cambio_ARS_Blue, IF(I18="CLP", H18/Cambio_CLP, IFERROR(H18/Cambio_UYU, 0))))</f>
        <v/>
      </c>
    </row>
    <row r="19">
      <c r="A19" s="52" t="n"/>
      <c r="B19" s="51" t="n"/>
      <c r="C19" s="53" t="n"/>
      <c r="D19" s="53" t="n"/>
      <c r="E19" s="54">
        <f>D19-C19</f>
        <v/>
      </c>
      <c r="F19" s="63" t="n"/>
      <c r="G19" s="64">
        <f>IF(F19&gt;0, E19/F19, "")</f>
        <v/>
      </c>
      <c r="H19" s="60" t="n"/>
      <c r="I19" s="52" t="n"/>
      <c r="J19" s="38">
        <f>IF(I19="BRL", H19, IF(I19="ARS", H19/Cambio_ARS_Blue, IF(I19="CLP", H19/Cambio_CLP, IFERROR(H19/Cambio_UYU, 0))))</f>
        <v/>
      </c>
    </row>
    <row r="20">
      <c r="A20" s="52" t="n"/>
      <c r="B20" s="51" t="n"/>
      <c r="C20" s="53" t="n"/>
      <c r="D20" s="53" t="n"/>
      <c r="E20" s="54">
        <f>D20-C20</f>
        <v/>
      </c>
      <c r="F20" s="63" t="n"/>
      <c r="G20" s="64">
        <f>IF(F20&gt;0, E20/F20, "")</f>
        <v/>
      </c>
      <c r="H20" s="60" t="n"/>
      <c r="I20" s="52" t="n"/>
      <c r="J20" s="38">
        <f>IF(I20="BRL", H20, IF(I20="ARS", H20/Cambio_ARS_Blue, IF(I20="CLP", H20/Cambio_CLP, IFERROR(H20/Cambio_UYU, 0))))</f>
        <v/>
      </c>
    </row>
    <row r="21">
      <c r="A21" s="52" t="n"/>
      <c r="B21" s="51" t="n"/>
      <c r="C21" s="53" t="n"/>
      <c r="D21" s="53" t="n"/>
      <c r="E21" s="54">
        <f>D21-C21</f>
        <v/>
      </c>
      <c r="F21" s="63" t="n"/>
      <c r="G21" s="64">
        <f>IF(F21&gt;0, E21/F21, "")</f>
        <v/>
      </c>
      <c r="H21" s="60" t="n"/>
      <c r="I21" s="52" t="n"/>
      <c r="J21" s="38">
        <f>IF(I21="BRL", H21, IF(I21="ARS", H21/Cambio_ARS_Blue, IF(I21="CLP", H21/Cambio_CLP, IFERROR(H21/Cambio_UYU, 0))))</f>
        <v/>
      </c>
    </row>
    <row r="22">
      <c r="A22" s="52" t="n"/>
      <c r="B22" s="51" t="n"/>
      <c r="C22" s="53" t="n"/>
      <c r="D22" s="53" t="n"/>
      <c r="E22" s="54">
        <f>D22-C22</f>
        <v/>
      </c>
      <c r="F22" s="63" t="n"/>
      <c r="G22" s="64">
        <f>IF(F22&gt;0, E22/F22, "")</f>
        <v/>
      </c>
      <c r="H22" s="60" t="n"/>
      <c r="I22" s="52" t="n"/>
      <c r="J22" s="38">
        <f>IF(I22="BRL", H22, IF(I22="ARS", H22/Cambio_ARS_Blue, IF(I22="CLP", H22/Cambio_CLP, IFERROR(H22/Cambio_UYU, 0))))</f>
        <v/>
      </c>
    </row>
    <row r="23">
      <c r="A23" s="52" t="n"/>
      <c r="B23" s="51" t="n"/>
      <c r="C23" s="53" t="n"/>
      <c r="D23" s="53" t="n"/>
      <c r="E23" s="54">
        <f>D23-C23</f>
        <v/>
      </c>
      <c r="F23" s="63" t="n"/>
      <c r="G23" s="64">
        <f>IF(F23&gt;0, E23/F23, "")</f>
        <v/>
      </c>
      <c r="H23" s="60" t="n"/>
      <c r="I23" s="52" t="n"/>
      <c r="J23" s="38">
        <f>IF(I23="BRL", H23, IF(I23="ARS", H23/Cambio_ARS_Blue, IF(I23="CLP", H23/Cambio_CLP, IFERROR(H23/Cambio_UYU, 0))))</f>
        <v/>
      </c>
    </row>
    <row r="24">
      <c r="A24" s="52" t="n"/>
      <c r="B24" s="51" t="n"/>
      <c r="C24" s="53" t="n"/>
      <c r="D24" s="53" t="n"/>
      <c r="E24" s="54">
        <f>D24-C24</f>
        <v/>
      </c>
      <c r="F24" s="63" t="n"/>
      <c r="G24" s="64">
        <f>IF(F24&gt;0, E24/F24, "")</f>
        <v/>
      </c>
      <c r="H24" s="60" t="n"/>
      <c r="I24" s="52" t="n"/>
      <c r="J24" s="38">
        <f>IF(I24="BRL", H24, IF(I24="ARS", H24/Cambio_ARS_Blue, IF(I24="CLP", H24/Cambio_CLP, IFERROR(H24/Cambio_UYU, 0))))</f>
        <v/>
      </c>
    </row>
    <row r="25">
      <c r="A25" s="52" t="n"/>
      <c r="B25" s="51" t="n"/>
      <c r="C25" s="53" t="n"/>
      <c r="D25" s="53" t="n"/>
      <c r="E25" s="54">
        <f>D25-C25</f>
        <v/>
      </c>
      <c r="F25" s="63" t="n"/>
      <c r="G25" s="64">
        <f>IF(F25&gt;0, E25/F25, "")</f>
        <v/>
      </c>
      <c r="H25" s="60" t="n"/>
      <c r="I25" s="52" t="n"/>
      <c r="J25" s="38">
        <f>IF(I25="BRL", H25, IF(I25="ARS", H25/Cambio_ARS_Blue, IF(I25="CLP", H25/Cambio_CLP, IFERROR(H25/Cambio_UYU, 0))))</f>
        <v/>
      </c>
    </row>
    <row r="26">
      <c r="A26" s="43" t="inlineStr">
        <is>
          <t>Total Gasto Real</t>
        </is>
      </c>
      <c r="B26" s="58" t="n"/>
      <c r="C26" s="58" t="n"/>
      <c r="D26" s="58" t="n"/>
      <c r="E26" s="59">
        <f>SUM(E15:E25)</f>
        <v/>
      </c>
      <c r="F26" s="65">
        <f>SUM(F15:F25)</f>
        <v/>
      </c>
      <c r="G26" s="58" t="n"/>
      <c r="H26" s="58" t="n"/>
      <c r="I26" s="58" t="n"/>
      <c r="J26" s="44">
        <f>SUM(J15:J25)</f>
        <v/>
      </c>
    </row>
    <row r="30">
      <c r="A30" s="20" t="inlineStr">
        <is>
          <t>PROJEÇÃO DE COMBUSTÍVEL POR PERNA</t>
        </is>
      </c>
      <c r="B30" s="21" t="n"/>
      <c r="C30" s="21" t="n"/>
      <c r="D30" s="21" t="n"/>
      <c r="E30" s="21" t="n"/>
      <c r="F30" s="21" t="n"/>
      <c r="G30" s="21" t="n"/>
      <c r="H30" s="21" t="n"/>
      <c r="I30" s="21" t="n"/>
    </row>
    <row r="31">
      <c r="A31" s="6" t="inlineStr">
        <is>
          <t>Dia</t>
        </is>
      </c>
      <c r="B31" s="6" t="inlineStr">
        <is>
          <t>Origem</t>
        </is>
      </c>
      <c r="C31" s="6" t="inlineStr">
        <is>
          <t>Destino</t>
        </is>
      </c>
      <c r="D31" s="6" t="inlineStr">
        <is>
          <t>País</t>
        </is>
      </c>
      <c r="E31" s="6" t="inlineStr">
        <is>
          <t>Distância</t>
        </is>
      </c>
      <c r="F31" s="6" t="inlineStr">
        <is>
          <t>Litros Necessários</t>
        </is>
      </c>
      <c r="G31" s="6" t="inlineStr">
        <is>
          <t>Preço/L (Moeda)</t>
        </is>
      </c>
      <c r="H31" s="6" t="inlineStr">
        <is>
          <t>Preço/L (R$)</t>
        </is>
      </c>
      <c r="I31" s="6" t="inlineStr">
        <is>
          <t>Custo Total (R$)</t>
        </is>
      </c>
    </row>
    <row r="32">
      <c r="A32" s="57" t="n">
        <v>1</v>
      </c>
      <c r="B32" s="66">
        <f>'Roteiro &amp; Pane Seca'!C7</f>
        <v/>
      </c>
      <c r="C32" s="66">
        <f>'Roteiro &amp; Pane Seca'!D7</f>
        <v/>
      </c>
      <c r="D32" s="57">
        <f>'Roteiro &amp; Pane Seca'!E7</f>
        <v/>
      </c>
      <c r="E32" s="56">
        <f>'Roteiro &amp; Pane Seca'!F7</f>
        <v/>
      </c>
      <c r="F32" s="67">
        <f>IF(B32="", "", E32/Consumo_Utilizado)</f>
        <v/>
      </c>
      <c r="G32" s="68">
        <f>IF(B32="", "", IFERROR(VLOOKUP(D32, $E$8:$H$11, 2, FALSE), 0))</f>
        <v/>
      </c>
      <c r="H32" s="68">
        <f>IF(B32="", "", IFERROR(VLOOKUP(D32, $E$8:$H$11, 4, FALSE), 0))</f>
        <v/>
      </c>
      <c r="I32" s="69">
        <f>IF(B32="", "", F32*H32)</f>
        <v/>
      </c>
    </row>
    <row r="33">
      <c r="A33" s="49" t="n">
        <v>2</v>
      </c>
      <c r="B33" s="26">
        <f>'Roteiro &amp; Pane Seca'!C8</f>
        <v/>
      </c>
      <c r="C33" s="26">
        <f>'Roteiro &amp; Pane Seca'!D8</f>
        <v/>
      </c>
      <c r="D33" s="49">
        <f>'Roteiro &amp; Pane Seca'!E8</f>
        <v/>
      </c>
      <c r="E33" s="54">
        <f>'Roteiro &amp; Pane Seca'!F8</f>
        <v/>
      </c>
      <c r="F33" s="70">
        <f>IF(B33="", "", E33/Consumo_Utilizado)</f>
        <v/>
      </c>
      <c r="G33" s="71">
        <f>IF(B33="", "", IFERROR(VLOOKUP(D33, $E$8:$H$11, 2, FALSE), 0))</f>
        <v/>
      </c>
      <c r="H33" s="71">
        <f>IF(B33="", "", IFERROR(VLOOKUP(D33, $E$8:$H$11, 4, FALSE), 0))</f>
        <v/>
      </c>
      <c r="I33" s="38">
        <f>IF(B33="", "", F33*H33)</f>
        <v/>
      </c>
    </row>
    <row r="34">
      <c r="A34" s="57" t="n">
        <v>3</v>
      </c>
      <c r="B34" s="66">
        <f>'Roteiro &amp; Pane Seca'!C9</f>
        <v/>
      </c>
      <c r="C34" s="66">
        <f>'Roteiro &amp; Pane Seca'!D9</f>
        <v/>
      </c>
      <c r="D34" s="57">
        <f>'Roteiro &amp; Pane Seca'!E9</f>
        <v/>
      </c>
      <c r="E34" s="56">
        <f>'Roteiro &amp; Pane Seca'!F9</f>
        <v/>
      </c>
      <c r="F34" s="67">
        <f>IF(B34="", "", E34/Consumo_Utilizado)</f>
        <v/>
      </c>
      <c r="G34" s="68">
        <f>IF(B34="", "", IFERROR(VLOOKUP(D34, $E$8:$H$11, 2, FALSE), 0))</f>
        <v/>
      </c>
      <c r="H34" s="68">
        <f>IF(B34="", "", IFERROR(VLOOKUP(D34, $E$8:$H$11, 4, FALSE), 0))</f>
        <v/>
      </c>
      <c r="I34" s="69">
        <f>IF(B34="", "", F34*H34)</f>
        <v/>
      </c>
    </row>
    <row r="35">
      <c r="A35" s="49" t="n">
        <v>4</v>
      </c>
      <c r="B35" s="26">
        <f>'Roteiro &amp; Pane Seca'!C10</f>
        <v/>
      </c>
      <c r="C35" s="26">
        <f>'Roteiro &amp; Pane Seca'!D10</f>
        <v/>
      </c>
      <c r="D35" s="49">
        <f>'Roteiro &amp; Pane Seca'!E10</f>
        <v/>
      </c>
      <c r="E35" s="54">
        <f>'Roteiro &amp; Pane Seca'!F10</f>
        <v/>
      </c>
      <c r="F35" s="70">
        <f>IF(B35="", "", E35/Consumo_Utilizado)</f>
        <v/>
      </c>
      <c r="G35" s="71">
        <f>IF(B35="", "", IFERROR(VLOOKUP(D35, $E$8:$H$11, 2, FALSE), 0))</f>
        <v/>
      </c>
      <c r="H35" s="71">
        <f>IF(B35="", "", IFERROR(VLOOKUP(D35, $E$8:$H$11, 4, FALSE), 0))</f>
        <v/>
      </c>
      <c r="I35" s="38">
        <f>IF(B35="", "", F35*H35)</f>
        <v/>
      </c>
    </row>
    <row r="36">
      <c r="A36" s="57" t="n">
        <v>5</v>
      </c>
      <c r="B36" s="66">
        <f>'Roteiro &amp; Pane Seca'!C11</f>
        <v/>
      </c>
      <c r="C36" s="66">
        <f>'Roteiro &amp; Pane Seca'!D11</f>
        <v/>
      </c>
      <c r="D36" s="57">
        <f>'Roteiro &amp; Pane Seca'!E11</f>
        <v/>
      </c>
      <c r="E36" s="56">
        <f>'Roteiro &amp; Pane Seca'!F11</f>
        <v/>
      </c>
      <c r="F36" s="67">
        <f>IF(B36="", "", E36/Consumo_Utilizado)</f>
        <v/>
      </c>
      <c r="G36" s="68">
        <f>IF(B36="", "", IFERROR(VLOOKUP(D36, $E$8:$H$11, 2, FALSE), 0))</f>
        <v/>
      </c>
      <c r="H36" s="68">
        <f>IF(B36="", "", IFERROR(VLOOKUP(D36, $E$8:$H$11, 4, FALSE), 0))</f>
        <v/>
      </c>
      <c r="I36" s="69">
        <f>IF(B36="", "", F36*H36)</f>
        <v/>
      </c>
    </row>
    <row r="37">
      <c r="A37" s="49" t="n">
        <v>6</v>
      </c>
      <c r="B37" s="26">
        <f>'Roteiro &amp; Pane Seca'!C12</f>
        <v/>
      </c>
      <c r="C37" s="26">
        <f>'Roteiro &amp; Pane Seca'!D12</f>
        <v/>
      </c>
      <c r="D37" s="49">
        <f>'Roteiro &amp; Pane Seca'!E12</f>
        <v/>
      </c>
      <c r="E37" s="54">
        <f>'Roteiro &amp; Pane Seca'!F12</f>
        <v/>
      </c>
      <c r="F37" s="70">
        <f>IF(B37="", "", E37/Consumo_Utilizado)</f>
        <v/>
      </c>
      <c r="G37" s="71">
        <f>IF(B37="", "", IFERROR(VLOOKUP(D37, $E$8:$H$11, 2, FALSE), 0))</f>
        <v/>
      </c>
      <c r="H37" s="71">
        <f>IF(B37="", "", IFERROR(VLOOKUP(D37, $E$8:$H$11, 4, FALSE), 0))</f>
        <v/>
      </c>
      <c r="I37" s="38">
        <f>IF(B37="", "", F37*H37)</f>
        <v/>
      </c>
    </row>
    <row r="38">
      <c r="A38" s="57" t="n">
        <v>7</v>
      </c>
      <c r="B38" s="66">
        <f>'Roteiro &amp; Pane Seca'!C13</f>
        <v/>
      </c>
      <c r="C38" s="66">
        <f>'Roteiro &amp; Pane Seca'!D13</f>
        <v/>
      </c>
      <c r="D38" s="57">
        <f>'Roteiro &amp; Pane Seca'!E13</f>
        <v/>
      </c>
      <c r="E38" s="56">
        <f>'Roteiro &amp; Pane Seca'!F13</f>
        <v/>
      </c>
      <c r="F38" s="67">
        <f>IF(B38="", "", E38/Consumo_Utilizado)</f>
        <v/>
      </c>
      <c r="G38" s="68">
        <f>IF(B38="", "", IFERROR(VLOOKUP(D38, $E$8:$H$11, 2, FALSE), 0))</f>
        <v/>
      </c>
      <c r="H38" s="68">
        <f>IF(B38="", "", IFERROR(VLOOKUP(D38, $E$8:$H$11, 4, FALSE), 0))</f>
        <v/>
      </c>
      <c r="I38" s="69">
        <f>IF(B38="", "", F38*H38)</f>
        <v/>
      </c>
    </row>
    <row r="39">
      <c r="A39" s="49" t="n">
        <v>8</v>
      </c>
      <c r="B39" s="26">
        <f>'Roteiro &amp; Pane Seca'!C14</f>
        <v/>
      </c>
      <c r="C39" s="26">
        <f>'Roteiro &amp; Pane Seca'!D14</f>
        <v/>
      </c>
      <c r="D39" s="49">
        <f>'Roteiro &amp; Pane Seca'!E14</f>
        <v/>
      </c>
      <c r="E39" s="54">
        <f>'Roteiro &amp; Pane Seca'!F14</f>
        <v/>
      </c>
      <c r="F39" s="70">
        <f>IF(B39="", "", E39/Consumo_Utilizado)</f>
        <v/>
      </c>
      <c r="G39" s="71">
        <f>IF(B39="", "", IFERROR(VLOOKUP(D39, $E$8:$H$11, 2, FALSE), 0))</f>
        <v/>
      </c>
      <c r="H39" s="71">
        <f>IF(B39="", "", IFERROR(VLOOKUP(D39, $E$8:$H$11, 4, FALSE), 0))</f>
        <v/>
      </c>
      <c r="I39" s="38">
        <f>IF(B39="", "", F39*H39)</f>
        <v/>
      </c>
    </row>
    <row r="40">
      <c r="A40" s="57" t="n">
        <v>9</v>
      </c>
      <c r="B40" s="66">
        <f>'Roteiro &amp; Pane Seca'!C15</f>
        <v/>
      </c>
      <c r="C40" s="66">
        <f>'Roteiro &amp; Pane Seca'!D15</f>
        <v/>
      </c>
      <c r="D40" s="57">
        <f>'Roteiro &amp; Pane Seca'!E15</f>
        <v/>
      </c>
      <c r="E40" s="56">
        <f>'Roteiro &amp; Pane Seca'!F15</f>
        <v/>
      </c>
      <c r="F40" s="67">
        <f>IF(B40="", "", E40/Consumo_Utilizado)</f>
        <v/>
      </c>
      <c r="G40" s="68">
        <f>IF(B40="", "", IFERROR(VLOOKUP(D40, $E$8:$H$11, 2, FALSE), 0))</f>
        <v/>
      </c>
      <c r="H40" s="68">
        <f>IF(B40="", "", IFERROR(VLOOKUP(D40, $E$8:$H$11, 4, FALSE), 0))</f>
        <v/>
      </c>
      <c r="I40" s="69">
        <f>IF(B40="", "", F40*H40)</f>
        <v/>
      </c>
    </row>
    <row r="41">
      <c r="A41" s="49" t="n">
        <v>10</v>
      </c>
      <c r="B41" s="26">
        <f>'Roteiro &amp; Pane Seca'!C16</f>
        <v/>
      </c>
      <c r="C41" s="26">
        <f>'Roteiro &amp; Pane Seca'!D16</f>
        <v/>
      </c>
      <c r="D41" s="49">
        <f>'Roteiro &amp; Pane Seca'!E16</f>
        <v/>
      </c>
      <c r="E41" s="54">
        <f>'Roteiro &amp; Pane Seca'!F16</f>
        <v/>
      </c>
      <c r="F41" s="70">
        <f>IF(B41="", "", E41/Consumo_Utilizado)</f>
        <v/>
      </c>
      <c r="G41" s="71">
        <f>IF(B41="", "", IFERROR(VLOOKUP(D41, $E$8:$H$11, 2, FALSE), 0))</f>
        <v/>
      </c>
      <c r="H41" s="71">
        <f>IF(B41="", "", IFERROR(VLOOKUP(D41, $E$8:$H$11, 4, FALSE), 0))</f>
        <v/>
      </c>
      <c r="I41" s="38">
        <f>IF(B41="", "", F41*H41)</f>
        <v/>
      </c>
    </row>
    <row r="42">
      <c r="A42" s="57" t="n">
        <v>11</v>
      </c>
      <c r="B42" s="66">
        <f>'Roteiro &amp; Pane Seca'!C17</f>
        <v/>
      </c>
      <c r="C42" s="66">
        <f>'Roteiro &amp; Pane Seca'!D17</f>
        <v/>
      </c>
      <c r="D42" s="57">
        <f>'Roteiro &amp; Pane Seca'!E17</f>
        <v/>
      </c>
      <c r="E42" s="56">
        <f>'Roteiro &amp; Pane Seca'!F17</f>
        <v/>
      </c>
      <c r="F42" s="67">
        <f>IF(B42="", "", E42/Consumo_Utilizado)</f>
        <v/>
      </c>
      <c r="G42" s="68">
        <f>IF(B42="", "", IFERROR(VLOOKUP(D42, $E$8:$H$11, 2, FALSE), 0))</f>
        <v/>
      </c>
      <c r="H42" s="68">
        <f>IF(B42="", "", IFERROR(VLOOKUP(D42, $E$8:$H$11, 4, FALSE), 0))</f>
        <v/>
      </c>
      <c r="I42" s="69">
        <f>IF(B42="", "", F42*H42)</f>
        <v/>
      </c>
    </row>
    <row r="43">
      <c r="A43" s="49" t="n">
        <v>12</v>
      </c>
      <c r="B43" s="26">
        <f>'Roteiro &amp; Pane Seca'!C18</f>
        <v/>
      </c>
      <c r="C43" s="26">
        <f>'Roteiro &amp; Pane Seca'!D18</f>
        <v/>
      </c>
      <c r="D43" s="49">
        <f>'Roteiro &amp; Pane Seca'!E18</f>
        <v/>
      </c>
      <c r="E43" s="54">
        <f>'Roteiro &amp; Pane Seca'!F18</f>
        <v/>
      </c>
      <c r="F43" s="70">
        <f>IF(B43="", "", E43/Consumo_Utilizado)</f>
        <v/>
      </c>
      <c r="G43" s="71">
        <f>IF(B43="", "", IFERROR(VLOOKUP(D43, $E$8:$H$11, 2, FALSE), 0))</f>
        <v/>
      </c>
      <c r="H43" s="71">
        <f>IF(B43="", "", IFERROR(VLOOKUP(D43, $E$8:$H$11, 4, FALSE), 0))</f>
        <v/>
      </c>
      <c r="I43" s="38">
        <f>IF(B43="", "", F43*H43)</f>
        <v/>
      </c>
    </row>
    <row r="44">
      <c r="A44" s="57" t="n">
        <v>13</v>
      </c>
      <c r="B44" s="66">
        <f>'Roteiro &amp; Pane Seca'!C19</f>
        <v/>
      </c>
      <c r="C44" s="66">
        <f>'Roteiro &amp; Pane Seca'!D19</f>
        <v/>
      </c>
      <c r="D44" s="57">
        <f>'Roteiro &amp; Pane Seca'!E19</f>
        <v/>
      </c>
      <c r="E44" s="56">
        <f>'Roteiro &amp; Pane Seca'!F19</f>
        <v/>
      </c>
      <c r="F44" s="67">
        <f>IF(B44="", "", E44/Consumo_Utilizado)</f>
        <v/>
      </c>
      <c r="G44" s="68">
        <f>IF(B44="", "", IFERROR(VLOOKUP(D44, $E$8:$H$11, 2, FALSE), 0))</f>
        <v/>
      </c>
      <c r="H44" s="68">
        <f>IF(B44="", "", IFERROR(VLOOKUP(D44, $E$8:$H$11, 4, FALSE), 0))</f>
        <v/>
      </c>
      <c r="I44" s="69">
        <f>IF(B44="", "", F44*H44)</f>
        <v/>
      </c>
    </row>
    <row r="45">
      <c r="A45" s="49" t="n">
        <v>14</v>
      </c>
      <c r="B45" s="26">
        <f>'Roteiro &amp; Pane Seca'!C20</f>
        <v/>
      </c>
      <c r="C45" s="26">
        <f>'Roteiro &amp; Pane Seca'!D20</f>
        <v/>
      </c>
      <c r="D45" s="49">
        <f>'Roteiro &amp; Pane Seca'!E20</f>
        <v/>
      </c>
      <c r="E45" s="54">
        <f>'Roteiro &amp; Pane Seca'!F20</f>
        <v/>
      </c>
      <c r="F45" s="70">
        <f>IF(B45="", "", E45/Consumo_Utilizado)</f>
        <v/>
      </c>
      <c r="G45" s="71">
        <f>IF(B45="", "", IFERROR(VLOOKUP(D45, $E$8:$H$11, 2, FALSE), 0))</f>
        <v/>
      </c>
      <c r="H45" s="71">
        <f>IF(B45="", "", IFERROR(VLOOKUP(D45, $E$8:$H$11, 4, FALSE), 0))</f>
        <v/>
      </c>
      <c r="I45" s="38">
        <f>IF(B45="", "", F45*H45)</f>
        <v/>
      </c>
    </row>
    <row r="46">
      <c r="A46" s="57" t="n">
        <v>15</v>
      </c>
      <c r="B46" s="66">
        <f>'Roteiro &amp; Pane Seca'!C21</f>
        <v/>
      </c>
      <c r="C46" s="66">
        <f>'Roteiro &amp; Pane Seca'!D21</f>
        <v/>
      </c>
      <c r="D46" s="57">
        <f>'Roteiro &amp; Pane Seca'!E21</f>
        <v/>
      </c>
      <c r="E46" s="56">
        <f>'Roteiro &amp; Pane Seca'!F21</f>
        <v/>
      </c>
      <c r="F46" s="67">
        <f>IF(B46="", "", E46/Consumo_Utilizado)</f>
        <v/>
      </c>
      <c r="G46" s="68">
        <f>IF(B46="", "", IFERROR(VLOOKUP(D46, $E$8:$H$11, 2, FALSE), 0))</f>
        <v/>
      </c>
      <c r="H46" s="68">
        <f>IF(B46="", "", IFERROR(VLOOKUP(D46, $E$8:$H$11, 4, FALSE), 0))</f>
        <v/>
      </c>
      <c r="I46" s="69">
        <f>IF(B46="", "", F46*H46)</f>
        <v/>
      </c>
    </row>
    <row r="47">
      <c r="A47" s="43" t="inlineStr">
        <is>
          <t>Total Estimado</t>
        </is>
      </c>
      <c r="B47" s="58" t="n"/>
      <c r="C47" s="58" t="n"/>
      <c r="D47" s="58" t="n"/>
      <c r="E47" s="59">
        <f>SUM(E32:E46)</f>
        <v/>
      </c>
      <c r="F47" s="65">
        <f>SUM(F32:F46)</f>
        <v/>
      </c>
      <c r="G47" s="58" t="n"/>
      <c r="H47" s="58" t="n"/>
      <c r="I47" s="44">
        <f>SUM(I32:I46)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7">
    <mergeCell ref="A4:T4"/>
    <mergeCell ref="A13:I13"/>
    <mergeCell ref="A26:D26"/>
    <mergeCell ref="A6:C6"/>
    <mergeCell ref="E6:H6"/>
    <mergeCell ref="A47:D47"/>
    <mergeCell ref="A30:I30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O21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8" customWidth="1" min="3" max="3"/>
    <col width="15" customWidth="1" min="4" max="4"/>
    <col width="22" customWidth="1" min="5" max="5"/>
    <col width="20" customWidth="1" min="6" max="6"/>
    <col width="26" customWidth="1" min="7" max="7"/>
    <col width="24" customWidth="1" min="12" max="12"/>
    <col width="18" customWidth="1" min="13" max="13"/>
    <col width="40" customWidth="1" min="14" max="14"/>
  </cols>
  <sheetData>
    <row r="2" ht="25" customHeight="1">
      <c r="A2" s="2">
        <f>HYPERLINK("#'Guia de Instruções'!A1", "📖 Guia de Uso")</f>
        <v/>
      </c>
      <c r="B2" s="2">
        <f>HYPERLINK("#'Dashboard &amp; Config'!A1", "🏠 Painel Principal")</f>
        <v/>
      </c>
      <c r="C2" s="2">
        <f>HYPERLINK("#'Roteiro &amp; Pane Seca'!A1", "🗺️ Roteiro &amp; Alertas")</f>
        <v/>
      </c>
      <c r="D2" s="2">
        <f>HYPERLINK("#'Calculadora de Combustível'!A1", "⛽ Combustível &amp; Logs")</f>
        <v/>
      </c>
      <c r="E2" s="1">
        <f>HYPERLINK("#'Western Union &amp; Câmbio'!A1", "💸 Finanças &amp; WU")</f>
        <v/>
      </c>
      <c r="F2" s="2">
        <f>HYPERLINK("#'Documentos &amp; Taxas'!A1", "📄 Documentos &amp; Taxas")</f>
        <v/>
      </c>
      <c r="G2" s="2">
        <f>HYPERLINK("#'Checklist Dinâmico'!A1", "📋 Checklist Viagem")</f>
        <v/>
      </c>
    </row>
    <row r="4">
      <c r="A4" s="48" t="inlineStr">
        <is>
          <t>REGISTRO DE DESPESAS E SIMULADOR WESTERN UNION</t>
        </is>
      </c>
    </row>
    <row r="6">
      <c r="A6" s="20" t="inlineStr">
        <is>
          <t>REGISTRO DE DESPESAS ADICIONAIS</t>
        </is>
      </c>
      <c r="B6" s="21" t="n"/>
      <c r="C6" s="21" t="n"/>
      <c r="D6" s="21" t="n"/>
      <c r="E6" s="20" t="inlineStr">
        <is>
          <t>SIMULADOR DE ENVIO WESTERN UNION (WU)</t>
        </is>
      </c>
      <c r="F6" s="21" t="n"/>
      <c r="G6" s="21" t="n"/>
      <c r="H6" s="21" t="n"/>
      <c r="L6" s="20" t="inlineStr">
        <is>
          <t>PROVISÃO DE DESGASTE DO VEÍCULO</t>
        </is>
      </c>
      <c r="M6" s="21" t="n"/>
      <c r="N6" s="21" t="n"/>
      <c r="O6" s="21" t="n"/>
    </row>
    <row r="7">
      <c r="A7" s="6" t="inlineStr">
        <is>
          <t>Data</t>
        </is>
      </c>
      <c r="B7" s="6" t="inlineStr">
        <is>
          <t>Despesa / Passeio</t>
        </is>
      </c>
      <c r="C7" s="6" t="inlineStr">
        <is>
          <t>Moeda</t>
        </is>
      </c>
      <c r="D7" s="6" t="inlineStr">
        <is>
          <t>Valor Original</t>
        </is>
      </c>
      <c r="E7" s="6" t="inlineStr">
        <is>
          <t>Tipo de Câmbio</t>
        </is>
      </c>
      <c r="F7" s="6" t="inlineStr">
        <is>
          <t>Custo Convertido (R$)</t>
        </is>
      </c>
      <c r="G7" s="6" t="inlineStr">
        <is>
          <t>Observação</t>
        </is>
      </c>
      <c r="L7" s="26" t="inlineStr">
        <is>
          <t>Fator Desgaste (R$/km)</t>
        </is>
      </c>
      <c r="M7" s="72">
        <f>IF(Tipo_Veiculo="Moto", 0.08, IF(Tipo_Veiculo="Carro", 0.12, 0.25))</f>
        <v/>
      </c>
      <c r="N7" s="26" t="inlineStr">
        <is>
          <t>SE Veículo = Moto R$ 0.08, Carro R$ 0.12, Motorhome R$ 0.25</t>
        </is>
      </c>
    </row>
    <row r="8">
      <c r="A8" s="52" t="n"/>
      <c r="B8" s="51" t="n"/>
      <c r="C8" s="52" t="n"/>
      <c r="D8" s="60" t="n"/>
      <c r="E8" s="52" t="inlineStr">
        <is>
          <t>Valor Principal a Enviar</t>
        </is>
      </c>
      <c r="F8" s="55">
        <f>IF(C8="BRL", D8, IF(E8="ARS_Oficial", D8/Cambio_ARS_Oficial, IF(E8="ARS_Blue", D8/Cambio_ARS_Blue, IF(C8="CLP", D8/Cambio_CLP, IF(C8="UYU", D8/Cambio_UYU, IFERROR(D8/Cambio_USD, 0))))))</f>
        <v/>
      </c>
      <c r="G8" s="51" t="inlineStr">
        <is>
          <t>R$</t>
        </is>
      </c>
      <c r="H8" s="26" t="inlineStr">
        <is>
          <t>Valor que deseja enviar para receber lá</t>
        </is>
      </c>
      <c r="L8" s="26" t="inlineStr">
        <is>
          <t>Distância Total (km)</t>
        </is>
      </c>
      <c r="M8" s="73">
        <f>'Roteiro &amp; Pane Seca'!F22</f>
        <v/>
      </c>
      <c r="N8" s="26" t="inlineStr">
        <is>
          <t>Quilometragem total planejada</t>
        </is>
      </c>
    </row>
    <row r="9">
      <c r="A9" s="52" t="n"/>
      <c r="B9" s="51" t="n"/>
      <c r="C9" s="52" t="n"/>
      <c r="D9" s="60" t="n"/>
      <c r="E9" s="52" t="inlineStr">
        <is>
          <t>Tarifa de Envio Western Union</t>
        </is>
      </c>
      <c r="F9" s="55">
        <f>IF(C9="BRL", D9, IF(E9="ARS_Oficial", D9/Cambio_ARS_Oficial, IF(E9="ARS_Blue", D9/Cambio_ARS_Blue, IF(C9="CLP", D9/Cambio_CLP, IF(C9="UYU", D9/Cambio_UYU, IFERROR(D9/Cambio_USD, 0))))))</f>
        <v/>
      </c>
      <c r="G9" s="51" t="inlineStr">
        <is>
          <t>R$</t>
        </is>
      </c>
      <c r="H9" s="26" t="inlineStr">
        <is>
          <t>Taxa do app para o envio</t>
        </is>
      </c>
      <c r="L9" s="26" t="inlineStr">
        <is>
          <t>Custo Total Desgaste</t>
        </is>
      </c>
      <c r="M9" s="72">
        <f>M7*M8</f>
        <v/>
      </c>
      <c r="N9" s="26" t="inlineStr">
        <is>
          <t>Provisionamento para manutenção de estrada</t>
        </is>
      </c>
    </row>
    <row r="10">
      <c r="A10" s="52" t="n"/>
      <c r="B10" s="51" t="n"/>
      <c r="C10" s="52" t="n"/>
      <c r="D10" s="60" t="n"/>
      <c r="E10" s="52" t="inlineStr">
        <is>
          <t>Cotação Aplicada no App</t>
        </is>
      </c>
      <c r="F10" s="55">
        <f>IF(C10="BRL", D10, IF(E10="ARS_Oficial", D10/Cambio_ARS_Oficial, IF(E10="ARS_Blue", D10/Cambio_ARS_Blue, IF(C10="CLP", D10/Cambio_CLP, IF(C10="UYU", D10/Cambio_UYU, IFERROR(D10/Cambio_USD, 0))))))</f>
        <v/>
      </c>
      <c r="G10" s="51" t="inlineStr">
        <is>
          <t>ARS / R$</t>
        </is>
      </c>
      <c r="H10" s="26" t="inlineStr">
        <is>
          <t>Cotação oferecida no momento do envio</t>
        </is>
      </c>
    </row>
    <row r="11">
      <c r="A11" s="52" t="n"/>
      <c r="B11" s="51" t="n"/>
      <c r="C11" s="52" t="n"/>
      <c r="D11" s="60" t="n"/>
      <c r="E11" s="52" t="inlineStr">
        <is>
          <t>Imposto IOF (1.1%)</t>
        </is>
      </c>
      <c r="F11" s="74">
        <f>IF(C11="BRL", D11, IF(E11="ARS_Oficial", D11/Cambio_ARS_Oficial, IF(E11="ARS_Blue", D11/Cambio_ARS_Blue, IF(C11="CLP", D11/Cambio_CLP, IF(C11="UYU", D11/Cambio_UYU, IFERROR(D11/Cambio_USD, 0))))))</f>
        <v/>
      </c>
      <c r="G11" s="51" t="inlineStr">
        <is>
          <t>R$</t>
        </is>
      </c>
      <c r="H11" s="26" t="inlineStr">
        <is>
          <t>Imposto sobre Operações Financeiras</t>
        </is>
      </c>
    </row>
    <row r="12">
      <c r="A12" s="52" t="n"/>
      <c r="B12" s="51" t="n"/>
      <c r="C12" s="52" t="n"/>
      <c r="D12" s="60" t="n"/>
      <c r="E12" s="52" t="inlineStr">
        <is>
          <t>Custo Efetivo Total</t>
        </is>
      </c>
      <c r="F12" s="74">
        <f>IF(C12="BRL", D12, IF(E12="ARS_Oficial", D12/Cambio_ARS_Oficial, IF(E12="ARS_Blue", D12/Cambio_ARS_Blue, IF(C12="CLP", D12/Cambio_CLP, IF(C12="UYU", D12/Cambio_UYU, IFERROR(D12/Cambio_USD, 0))))))</f>
        <v/>
      </c>
      <c r="G12" s="51" t="inlineStr">
        <is>
          <t>R$</t>
        </is>
      </c>
      <c r="H12" s="26" t="inlineStr">
        <is>
          <t>Valor total debitado da sua conta</t>
        </is>
      </c>
    </row>
    <row r="13">
      <c r="A13" s="52" t="n"/>
      <c r="B13" s="51" t="n"/>
      <c r="C13" s="52" t="n"/>
      <c r="D13" s="60" t="n"/>
      <c r="E13" s="52" t="inlineStr">
        <is>
          <t>Valor Total Recebido</t>
        </is>
      </c>
      <c r="F13" s="74">
        <f>IF(C13="BRL", D13, IF(E13="ARS_Oficial", D13/Cambio_ARS_Oficial, IF(E13="ARS_Blue", D13/Cambio_ARS_Blue, IF(C13="CLP", D13/Cambio_CLP, IF(C13="UYU", D13/Cambio_UYU, IFERROR(D13/Cambio_USD, 0))))))</f>
        <v/>
      </c>
      <c r="G13" s="51" t="inlineStr">
        <is>
          <t>ARS</t>
        </is>
      </c>
      <c r="H13" s="26" t="inlineStr">
        <is>
          <t>Valor em Pesos que retirará na agência</t>
        </is>
      </c>
    </row>
    <row r="14">
      <c r="A14" s="52" t="n"/>
      <c r="B14" s="51" t="n"/>
      <c r="C14" s="52" t="n"/>
      <c r="D14" s="60" t="n"/>
      <c r="E14" s="52" t="inlineStr">
        <is>
          <t>Taxa Líquida Efetiva</t>
        </is>
      </c>
      <c r="F14" s="74">
        <f>IF(C14="BRL", D14, IF(E14="ARS_Oficial", D14/Cambio_ARS_Oficial, IF(E14="ARS_Blue", D14/Cambio_ARS_Blue, IF(C14="CLP", D14/Cambio_CLP, IF(C14="UYU", D14/Cambio_UYU, IFERROR(D14/Cambio_USD, 0))))))</f>
        <v/>
      </c>
      <c r="G14" s="51" t="inlineStr">
        <is>
          <t>ARS / R$</t>
        </is>
      </c>
      <c r="H14" s="26" t="inlineStr">
        <is>
          <t>Cotação real obtida dividindo o recebido pelo custo total</t>
        </is>
      </c>
    </row>
    <row r="15">
      <c r="A15" s="52" t="n"/>
      <c r="B15" s="51" t="n"/>
      <c r="C15" s="52" t="n"/>
      <c r="D15" s="60" t="n"/>
      <c r="E15" s="52" t="n"/>
      <c r="F15" s="38">
        <f>IF(C15="BRL", D15, IF(E15="ARS_Oficial", D15/Cambio_ARS_Oficial, IF(E15="ARS_Blue", D15/Cambio_ARS_Blue, IF(C15="CLP", D15/Cambio_CLP, IF(C15="UYU", D15/Cambio_UYU, IFERROR(D15/Cambio_USD, 0))))))</f>
        <v/>
      </c>
      <c r="G15" s="51" t="n"/>
    </row>
    <row r="16">
      <c r="A16" s="52" t="n"/>
      <c r="B16" s="51" t="n"/>
      <c r="C16" s="52" t="n"/>
      <c r="D16" s="60" t="n"/>
      <c r="E16" s="52" t="n"/>
      <c r="F16" s="38">
        <f>IF(C16="BRL", D16, IF(E16="ARS_Oficial", D16/Cambio_ARS_Oficial, IF(E16="ARS_Blue", D16/Cambio_ARS_Blue, IF(C16="CLP", D16/Cambio_CLP, IF(C16="UYU", D16/Cambio_UYU, IFERROR(D16/Cambio_USD, 0))))))</f>
        <v/>
      </c>
      <c r="G16" s="51" t="n"/>
    </row>
    <row r="17">
      <c r="A17" s="52" t="n"/>
      <c r="B17" s="51" t="n"/>
      <c r="C17" s="52" t="n"/>
      <c r="D17" s="60" t="n"/>
      <c r="E17" s="52" t="n"/>
      <c r="F17" s="38">
        <f>IF(C17="BRL", D17, IF(E17="ARS_Oficial", D17/Cambio_ARS_Oficial, IF(E17="ARS_Blue", D17/Cambio_ARS_Blue, IF(C17="CLP", D17/Cambio_CLP, IF(C17="UYU", D17/Cambio_UYU, IFERROR(D17/Cambio_USD, 0))))))</f>
        <v/>
      </c>
      <c r="G17" s="51" t="n"/>
    </row>
    <row r="18">
      <c r="A18" s="52" t="n"/>
      <c r="B18" s="51" t="n"/>
      <c r="C18" s="52" t="n"/>
      <c r="D18" s="60" t="n"/>
      <c r="E18" s="52" t="n"/>
      <c r="F18" s="38">
        <f>IF(C18="BRL", D18, IF(E18="ARS_Oficial", D18/Cambio_ARS_Oficial, IF(E18="ARS_Blue", D18/Cambio_ARS_Blue, IF(C18="CLP", D18/Cambio_CLP, IF(C18="UYU", D18/Cambio_UYU, IFERROR(D18/Cambio_USD, 0))))))</f>
        <v/>
      </c>
      <c r="G18" s="51" t="n"/>
    </row>
    <row r="19">
      <c r="A19" s="52" t="n"/>
      <c r="B19" s="51" t="n"/>
      <c r="C19" s="52" t="n"/>
      <c r="D19" s="60" t="n"/>
      <c r="E19" s="52" t="n"/>
      <c r="F19" s="38">
        <f>IF(C19="BRL", D19, IF(E19="ARS_Oficial", D19/Cambio_ARS_Oficial, IF(E19="ARS_Blue", D19/Cambio_ARS_Blue, IF(C19="CLP", D19/Cambio_CLP, IF(C19="UYU", D19/Cambio_UYU, IFERROR(D19/Cambio_USD, 0))))))</f>
        <v/>
      </c>
      <c r="G19" s="51" t="n"/>
    </row>
    <row r="20">
      <c r="A20" s="52" t="n"/>
      <c r="B20" s="51" t="n"/>
      <c r="C20" s="52" t="n"/>
      <c r="D20" s="60" t="n"/>
      <c r="E20" s="52" t="n"/>
      <c r="F20" s="38">
        <f>IF(C20="BRL", D20, IF(E20="ARS_Oficial", D20/Cambio_ARS_Oficial, IF(E20="ARS_Blue", D20/Cambio_ARS_Blue, IF(C20="CLP", D20/Cambio_CLP, IF(C20="UYU", D20/Cambio_UYU, IFERROR(D20/Cambio_USD, 0))))))</f>
        <v/>
      </c>
      <c r="G20" s="51" t="n"/>
    </row>
    <row r="21">
      <c r="A21" s="43" t="inlineStr">
        <is>
          <t>Total Despesas Extras</t>
        </is>
      </c>
      <c r="B21" s="58" t="n"/>
      <c r="C21" s="58" t="n"/>
      <c r="D21" s="58" t="n"/>
      <c r="E21" s="58" t="n"/>
      <c r="F21" s="44">
        <f>SUM(F8:F20)</f>
        <v/>
      </c>
      <c r="G21" s="5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5">
    <mergeCell ref="A21:E21"/>
    <mergeCell ref="A4:H4"/>
    <mergeCell ref="A6:D6"/>
    <mergeCell ref="E6:H6"/>
    <mergeCell ref="L6:O6"/>
  </mergeCells>
  <dataValidations count="2">
    <dataValidation sqref="C8:C20" showDropDown="0" showInputMessage="0" showErrorMessage="0" allowBlank="0" type="list">
      <formula1>"BRL,ARS,CLP,UYU,USD"</formula1>
    </dataValidation>
    <dataValidation sqref="E8:E20" showDropDown="0" showInputMessage="0" showErrorMessage="0" allowBlank="0" type="list">
      <formula1>"BRL,ARS_Oficial,ARS_Blue,CLP,UYU,USD"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G16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18" customWidth="1" min="3" max="3"/>
    <col width="22" customWidth="1" min="4" max="4"/>
    <col width="45" customWidth="1" min="5" max="5"/>
  </cols>
  <sheetData>
    <row r="2" ht="25" customHeight="1">
      <c r="A2" s="2">
        <f>HYPERLINK("#'Guia de Instruções'!A1", "📖 Guia de Uso")</f>
        <v/>
      </c>
      <c r="B2" s="2">
        <f>HYPERLINK("#'Dashboard &amp; Config'!A1", "🏠 Painel Principal")</f>
        <v/>
      </c>
      <c r="C2" s="2">
        <f>HYPERLINK("#'Roteiro &amp; Pane Seca'!A1", "🗺️ Roteiro &amp; Alertas")</f>
        <v/>
      </c>
      <c r="D2" s="2">
        <f>HYPERLINK("#'Calculadora de Combustível'!A1", "⛽ Combustível &amp; Logs")</f>
        <v/>
      </c>
      <c r="E2" s="2">
        <f>HYPERLINK("#'Western Union &amp; Câmbio'!A1", "💸 Finanças &amp; WU")</f>
        <v/>
      </c>
      <c r="F2" s="1">
        <f>HYPERLINK("#'Documentos &amp; Taxas'!A1", "📄 Documentos &amp; Taxas")</f>
        <v/>
      </c>
      <c r="G2" s="2">
        <f>HYPERLINK("#'Checklist Dinâmico'!A1", "📋 Checklist Viagem")</f>
        <v/>
      </c>
    </row>
    <row r="4">
      <c r="A4" s="48" t="inlineStr">
        <is>
          <t>REQUISITOS E CUSTOS DE DOCUMENTAÇÃO DE FRONTEIRA</t>
        </is>
      </c>
    </row>
    <row r="6">
      <c r="A6" s="20" t="inlineStr">
        <is>
          <t>DOCUMENTOS E SEGUROS OBRIGATÓRIOS</t>
        </is>
      </c>
      <c r="B6" s="21" t="n"/>
      <c r="C6" s="21" t="n"/>
      <c r="D6" s="21" t="n"/>
      <c r="E6" s="21" t="n"/>
    </row>
    <row r="7">
      <c r="A7" s="6" t="inlineStr">
        <is>
          <t>Documento</t>
        </is>
      </c>
      <c r="B7" s="6" t="inlineStr">
        <is>
          <t>Obrigatoriedade / País</t>
        </is>
      </c>
      <c r="C7" s="6" t="inlineStr">
        <is>
          <t>Status / Possuo?</t>
        </is>
      </c>
      <c r="D7" s="6" t="inlineStr">
        <is>
          <t>Custo Estimado (R$)</t>
        </is>
      </c>
      <c r="E7" s="6" t="inlineStr">
        <is>
          <t>Observações e Dicas aduaneiras</t>
        </is>
      </c>
    </row>
    <row r="8">
      <c r="A8" s="66" t="inlineStr">
        <is>
          <t>Carta Verde (Seguro Mercosul)</t>
        </is>
      </c>
      <c r="B8" s="57" t="inlineStr">
        <is>
          <t>Obrigatório (ARG/URU/PAR)</t>
        </is>
      </c>
      <c r="C8" s="52" t="inlineStr">
        <is>
          <t>Pendente</t>
        </is>
      </c>
      <c r="D8" s="55" t="n">
        <v>180</v>
      </c>
      <c r="E8" s="66" t="inlineStr">
        <is>
          <t>Seguro de responsabilidade civil contra terceiros.</t>
        </is>
      </c>
    </row>
    <row r="9">
      <c r="A9" s="26" t="inlineStr">
        <is>
          <t>SOAPEX (Seguro Chile)</t>
        </is>
      </c>
      <c r="B9" s="49" t="inlineStr">
        <is>
          <t>Obrigatório (Chile)</t>
        </is>
      </c>
      <c r="C9" s="52" t="inlineStr">
        <is>
          <t>Pendente</t>
        </is>
      </c>
      <c r="D9" s="55" t="n">
        <v>95</v>
      </c>
      <c r="E9" s="26" t="inlineStr">
        <is>
          <t>Seguro de acidentes pessoais chileno. Comprar online.</t>
        </is>
      </c>
    </row>
    <row r="10">
      <c r="A10" s="66" t="inlineStr">
        <is>
          <t>PID (Permissão Internac. Dirigir)</t>
        </is>
      </c>
      <c r="B10" s="57" t="inlineStr">
        <is>
          <t>Recomendado (ARG/CHI)</t>
        </is>
      </c>
      <c r="C10" s="52" t="inlineStr">
        <is>
          <t>Possuo</t>
        </is>
      </c>
      <c r="D10" s="55" t="n">
        <v>120</v>
      </c>
      <c r="E10" s="66" t="inlineStr">
        <is>
          <t>Emitido pelo DETRAN.</t>
        </is>
      </c>
    </row>
    <row r="11">
      <c r="A11" s="26" t="inlineStr">
        <is>
          <t>Passaporte ou RG atualizado</t>
        </is>
      </c>
      <c r="B11" s="49" t="inlineStr">
        <is>
          <t>Obrigatório (Fronteiras)</t>
        </is>
      </c>
      <c r="C11" s="52" t="inlineStr">
        <is>
          <t>Possuo</t>
        </is>
      </c>
      <c r="D11" s="55" t="n">
        <v>0</v>
      </c>
      <c r="E11" s="26" t="inlineStr">
        <is>
          <t>RG com menos de 10 anos de emissão.</t>
        </is>
      </c>
    </row>
    <row r="12">
      <c r="A12" s="66" t="inlineStr">
        <is>
          <t>CRLV (Documento do Veículo)</t>
        </is>
      </c>
      <c r="B12" s="57" t="inlineStr">
        <is>
          <t>Obrigatório (Fronteiras)</t>
        </is>
      </c>
      <c r="C12" s="52" t="inlineStr">
        <is>
          <t>Possuo</t>
        </is>
      </c>
      <c r="D12" s="55" t="n">
        <v>0</v>
      </c>
      <c r="E12" s="66" t="inlineStr">
        <is>
          <t>CRLV digital impresso.</t>
        </is>
      </c>
    </row>
    <row r="13">
      <c r="A13" s="26" t="inlineStr">
        <is>
          <t>Autorização Proprietário (Alienado)</t>
        </is>
      </c>
      <c r="B13" s="49" t="inlineStr">
        <is>
          <t>Obrigatório se financiado/terceiros</t>
        </is>
      </c>
      <c r="C13" s="52" t="inlineStr">
        <is>
          <t>Não se aplica</t>
        </is>
      </c>
      <c r="D13" s="55" t="n">
        <v>0</v>
      </c>
      <c r="E13" s="26" t="inlineStr">
        <is>
          <t>Necessário se veículo estiver no nome de terceiros.</t>
        </is>
      </c>
    </row>
    <row r="14">
      <c r="A14" s="66" t="inlineStr">
        <is>
          <t>Seguro Viagem com Cobertura Médica</t>
        </is>
      </c>
      <c r="B14" s="57" t="inlineStr">
        <is>
          <t>Obrigatório / Recomendado</t>
        </is>
      </c>
      <c r="C14" s="52" t="inlineStr">
        <is>
          <t>Pendente</t>
        </is>
      </c>
      <c r="D14" s="55" t="n">
        <v>150</v>
      </c>
      <c r="E14" s="66" t="inlineStr">
        <is>
          <t>Evita gastos médicos gigantescos na cordilheira.</t>
        </is>
      </c>
    </row>
    <row r="15">
      <c r="A15" s="26" t="inlineStr">
        <is>
          <t>Vistoria: 2 Triângulos + Colete Refletivo</t>
        </is>
      </c>
      <c r="B15" s="49" t="inlineStr">
        <is>
          <t>Obrigatório (Argentina)</t>
        </is>
      </c>
      <c r="C15" s="52" t="inlineStr">
        <is>
          <t>Possuo</t>
        </is>
      </c>
      <c r="D15" s="55" t="n">
        <v>60</v>
      </c>
      <c r="E15" s="26" t="inlineStr">
        <is>
          <t>Vistoria aduaneira exige no veículo.</t>
        </is>
      </c>
    </row>
    <row r="16">
      <c r="A16" s="43" t="inlineStr">
        <is>
          <t>Total Documentação</t>
        </is>
      </c>
      <c r="B16" s="58" t="n"/>
      <c r="C16" s="58" t="n"/>
      <c r="D16" s="44">
        <f>SUM(D8:D15)</f>
        <v/>
      </c>
      <c r="E16" s="5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3">
    <mergeCell ref="A6:E6"/>
    <mergeCell ref="A4:E4"/>
    <mergeCell ref="A16:C16"/>
  </mergeCells>
  <conditionalFormatting sqref="C8:C15">
    <cfRule type="cellIs" priority="1" operator="equal" dxfId="1">
      <formula>"Possuo"</formula>
    </cfRule>
    <cfRule type="cellIs" priority="2" operator="equal" dxfId="3">
      <formula>"Pendente"</formula>
    </cfRule>
    <cfRule type="cellIs" priority="3" operator="equal" dxfId="4">
      <formula>"Não se aplica"</formula>
    </cfRule>
  </conditionalFormatting>
  <dataValidations count="1">
    <dataValidation sqref="C8:C15" showDropDown="0" showInputMessage="0" showErrorMessage="0" allowBlank="0" type="list">
      <formula1>"Possuo,Pendente,Não se aplica"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K20"/>
  <sheetViews>
    <sheetView showGridLines="1" workbookViewId="0">
      <selection activeCell="A1" sqref="A1"/>
    </sheetView>
  </sheetViews>
  <sheetFormatPr baseColWidth="8" defaultRowHeight="15"/>
  <cols>
    <col width="22" customWidth="1" min="1" max="1"/>
    <col width="42" customWidth="1" min="2" max="2"/>
    <col width="15" customWidth="1" min="3" max="3"/>
    <col width="18" customWidth="1" min="4" max="4"/>
    <col width="45" customWidth="1" min="5" max="5"/>
    <col hidden="1" width="13" customWidth="1" min="7" max="7"/>
    <col hidden="1" width="13" customWidth="1" min="8" max="8"/>
    <col hidden="1" width="13" customWidth="1" min="9" max="9"/>
    <col hidden="1" width="13" customWidth="1" min="10" max="10"/>
    <col hidden="1" width="13" customWidth="1" min="11" max="11"/>
  </cols>
  <sheetData>
    <row r="2" ht="25" customHeight="1">
      <c r="A2" s="2">
        <f>HYPERLINK("#'Guia de Instruções'!A1", "📖 Guia de Uso")</f>
        <v/>
      </c>
      <c r="B2" s="2">
        <f>HYPERLINK("#'Dashboard &amp; Config'!A1", "🏠 Painel Principal")</f>
        <v/>
      </c>
      <c r="C2" s="2">
        <f>HYPERLINK("#'Roteiro &amp; Pane Seca'!A1", "🗺️ Roteiro &amp; Alertas")</f>
        <v/>
      </c>
      <c r="D2" s="2">
        <f>HYPERLINK("#'Calculadora de Combustível'!A1", "⛽ Combustível &amp; Logs")</f>
        <v/>
      </c>
      <c r="E2" s="2">
        <f>HYPERLINK("#'Western Union &amp; Câmbio'!A1", "💸 Finanças &amp; WU")</f>
        <v/>
      </c>
      <c r="F2" s="2">
        <f>HYPERLINK("#'Documentos &amp; Taxas'!A1", "📄 Documentos &amp; Taxas")</f>
        <v/>
      </c>
      <c r="G2" s="1">
        <f>HYPERLINK("#'Checklist Dinâmico'!A1", "📋 Checklist Viagem")</f>
        <v/>
      </c>
    </row>
    <row r="4">
      <c r="A4" s="48" t="inlineStr">
        <is>
          <t>CHECKLIST INTELIGENTE DE EQUIPAMENTOS E PREPARAÇÃO</t>
        </is>
      </c>
    </row>
    <row r="6">
      <c r="A6" s="6" t="inlineStr">
        <is>
          <t>Categoria</t>
        </is>
      </c>
      <c r="B6" s="6" t="inlineStr">
        <is>
          <t>Item Recomendado</t>
        </is>
      </c>
      <c r="C6" s="6" t="inlineStr">
        <is>
          <t>Quantidade</t>
        </is>
      </c>
      <c r="D6" s="6" t="inlineStr">
        <is>
          <t>Status</t>
        </is>
      </c>
      <c r="E6" s="6" t="inlineStr">
        <is>
          <t>Notas de Preparação</t>
        </is>
      </c>
    </row>
    <row r="7">
      <c r="A7" s="26">
        <f>IF(OR(J7="Todos", J7=Tipo_Veiculo), G7, "")</f>
        <v/>
      </c>
      <c r="B7" s="26">
        <f>IF(OR(J7="Todos", J7=Tipo_Veiculo), H7, "")</f>
        <v/>
      </c>
      <c r="C7" s="49">
        <f>IF(OR(J7="Todos", J7=Tipo_Veiculo), I7, "")</f>
        <v/>
      </c>
      <c r="D7" s="52">
        <f>IF(B7="", "", "Pendente")</f>
        <v/>
      </c>
      <c r="E7" s="26">
        <f>IF(OR(J7="Todos", J7=Tipo_Veiculo), K7, "")</f>
        <v/>
      </c>
      <c r="G7" t="inlineStr">
        <is>
          <t>Ferramentas</t>
        </is>
      </c>
      <c r="H7" t="inlineStr">
        <is>
          <t>Kit reparo de pneu sem câmara (espátulas, cola, macarrão)</t>
        </is>
      </c>
      <c r="I7" t="n">
        <v>1</v>
      </c>
      <c r="J7" t="inlineStr">
        <is>
          <t>Moto</t>
        </is>
      </c>
      <c r="K7" t="inlineStr">
        <is>
          <t>Essencial para furos rápidos na moto.</t>
        </is>
      </c>
    </row>
    <row r="8">
      <c r="A8" s="66">
        <f>IF(OR(J8="Todos", J8=Tipo_Veiculo), G8, "")</f>
        <v/>
      </c>
      <c r="B8" s="66">
        <f>IF(OR(J8="Todos", J8=Tipo_Veiculo), H8, "")</f>
        <v/>
      </c>
      <c r="C8" s="57">
        <f>IF(OR(J8="Todos", J8=Tipo_Veiculo), I8, "")</f>
        <v/>
      </c>
      <c r="D8" s="52">
        <f>IF(B8="", "", "Pendente")</f>
        <v/>
      </c>
      <c r="E8" s="66">
        <f>IF(OR(J8="Todos", J8=Tipo_Veiculo), K8, "")</f>
        <v/>
      </c>
      <c r="G8" t="inlineStr">
        <is>
          <t>Ferramentas</t>
        </is>
      </c>
      <c r="H8" t="inlineStr">
        <is>
          <t>Cinta de reboque reforçada (min. 5 toneladas)</t>
        </is>
      </c>
      <c r="I8" t="n">
        <v>1</v>
      </c>
      <c r="J8" t="inlineStr">
        <is>
          <t>Carro</t>
        </is>
      </c>
      <c r="K8" t="inlineStr">
        <is>
          <t>Essencial para rebocar ou ser rebocado no rípio.</t>
        </is>
      </c>
    </row>
    <row r="9">
      <c r="A9" s="26">
        <f>IF(OR(J9="Todos", J9=Tipo_Veiculo), G9, "")</f>
        <v/>
      </c>
      <c r="B9" s="26">
        <f>IF(OR(J9="Todos", J9=Tipo_Veiculo), H9, "")</f>
        <v/>
      </c>
      <c r="C9" s="49">
        <f>IF(OR(J9="Todos", J9=Tipo_Veiculo), I9, "")</f>
        <v/>
      </c>
      <c r="D9" s="52">
        <f>IF(B9="", "", "Pendente")</f>
        <v/>
      </c>
      <c r="E9" s="26">
        <f>IF(OR(J9="Todos", J9=Tipo_Veiculo), K9, "")</f>
        <v/>
      </c>
      <c r="G9" t="inlineStr">
        <is>
          <t>Ferramentas</t>
        </is>
      </c>
      <c r="H9" t="inlineStr">
        <is>
          <t>Jogo de chaves de boca, fenda e chaves allen básicas</t>
        </is>
      </c>
      <c r="I9" t="n">
        <v>1</v>
      </c>
      <c r="J9" t="inlineStr">
        <is>
          <t>Todos</t>
        </is>
      </c>
      <c r="K9" t="inlineStr">
        <is>
          <t>Manutenção mecânica rápida.</t>
        </is>
      </c>
    </row>
    <row r="10">
      <c r="A10" s="66">
        <f>IF(OR(J10="Todos", J10=Tipo_Veiculo), G10, "")</f>
        <v/>
      </c>
      <c r="B10" s="66">
        <f>IF(OR(J10="Todos", J10=Tipo_Veiculo), H10, "")</f>
        <v/>
      </c>
      <c r="C10" s="57">
        <f>IF(OR(J10="Todos", J10=Tipo_Veiculo), I10, "")</f>
        <v/>
      </c>
      <c r="D10" s="52">
        <f>IF(B10="", "", "Pendente")</f>
        <v/>
      </c>
      <c r="E10" s="66">
        <f>IF(OR(J10="Todos", J10=Tipo_Veiculo), K10, "")</f>
        <v/>
      </c>
      <c r="G10" t="inlineStr">
        <is>
          <t>Ferramentas</t>
        </is>
      </c>
      <c r="H10" t="inlineStr">
        <is>
          <t>Cabo de chupeta (Cabos auxiliares de bateria)</t>
        </is>
      </c>
      <c r="I10" t="n">
        <v>1</v>
      </c>
      <c r="J10" t="inlineStr">
        <is>
          <t>Carro</t>
        </is>
      </c>
      <c r="K10" t="inlineStr">
        <is>
          <t>Cabo grosso para bateria.</t>
        </is>
      </c>
    </row>
    <row r="11">
      <c r="A11" s="26">
        <f>IF(OR(J11="Todos", J11=Tipo_Veiculo), G11, "")</f>
        <v/>
      </c>
      <c r="B11" s="26">
        <f>IF(OR(J11="Todos", J11=Tipo_Veiculo), H11, "")</f>
        <v/>
      </c>
      <c r="C11" s="49">
        <f>IF(OR(J11="Todos", J11=Tipo_Veiculo), I11, "")</f>
        <v/>
      </c>
      <c r="D11" s="52">
        <f>IF(B11="", "", "Pendente")</f>
        <v/>
      </c>
      <c r="E11" s="26">
        <f>IF(OR(J11="Todos", J11=Tipo_Veiculo), K11, "")</f>
        <v/>
      </c>
      <c r="G11" t="inlineStr">
        <is>
          <t>Ferramentas</t>
        </is>
      </c>
      <c r="H11" t="inlineStr">
        <is>
          <t>Spray lubrificante de corrente (levar 2 unidades)</t>
        </is>
      </c>
      <c r="I11" t="n">
        <v>2</v>
      </c>
      <c r="J11" t="inlineStr">
        <is>
          <t>Moto</t>
        </is>
      </c>
      <c r="K11" t="inlineStr">
        <is>
          <t>Rípio patagônico joga muita poeira na corrente.</t>
        </is>
      </c>
    </row>
    <row r="12">
      <c r="A12" s="66">
        <f>IF(OR(J12="Todos", J12=Tipo_Veiculo), G12, "")</f>
        <v/>
      </c>
      <c r="B12" s="66">
        <f>IF(OR(J12="Todos", J12=Tipo_Veiculo), H12, "")</f>
        <v/>
      </c>
      <c r="C12" s="57">
        <f>IF(OR(J12="Todos", J12=Tipo_Veiculo), I12, "")</f>
        <v/>
      </c>
      <c r="D12" s="52">
        <f>IF(B12="", "", "Pendente")</f>
        <v/>
      </c>
      <c r="E12" s="66">
        <f>IF(OR(J12="Todos", J12=Tipo_Veiculo), K12, "")</f>
        <v/>
      </c>
      <c r="G12" t="inlineStr">
        <is>
          <t>Ferramentas</t>
        </is>
      </c>
      <c r="H12" t="inlineStr">
        <is>
          <t>Mangueira para abastecimento de água potável + adaptadores</t>
        </is>
      </c>
      <c r="I12" t="n">
        <v>1</v>
      </c>
      <c r="J12" t="inlineStr">
        <is>
          <t>Motorhome</t>
        </is>
      </c>
      <c r="K12" t="inlineStr">
        <is>
          <t>Encher reservatório de água nos campings.</t>
        </is>
      </c>
    </row>
    <row r="13">
      <c r="A13" s="26">
        <f>IF(OR(J13="Todos", J13=Tipo_Veiculo), G13, "")</f>
        <v/>
      </c>
      <c r="B13" s="26">
        <f>IF(OR(J13="Todos", J13=Tipo_Veiculo), H13, "")</f>
        <v/>
      </c>
      <c r="C13" s="49">
        <f>IF(OR(J13="Todos", J13=Tipo_Veiculo), I13, "")</f>
        <v/>
      </c>
      <c r="D13" s="52">
        <f>IF(B13="", "", "Pendente")</f>
        <v/>
      </c>
      <c r="E13" s="26">
        <f>IF(OR(J13="Todos", J13=Tipo_Veiculo), K13, "")</f>
        <v/>
      </c>
      <c r="G13" t="inlineStr">
        <is>
          <t>Ferramentas</t>
        </is>
      </c>
      <c r="H13" t="inlineStr">
        <is>
          <t>Rampas niveladoras de pneus (levellers)</t>
        </is>
      </c>
      <c r="I13" t="n">
        <v>2</v>
      </c>
      <c r="J13" t="inlineStr">
        <is>
          <t>Motorhome</t>
        </is>
      </c>
      <c r="K13" t="inlineStr">
        <is>
          <t>Nivelar a geladeira e suspensão para pernoite.</t>
        </is>
      </c>
    </row>
    <row r="14">
      <c r="A14" s="66">
        <f>IF(OR(J14="Todos", J14=Tipo_Veiculo), G14, "")</f>
        <v/>
      </c>
      <c r="B14" s="66">
        <f>IF(OR(J14="Todos", J14=Tipo_Veiculo), H14, "")</f>
        <v/>
      </c>
      <c r="C14" s="57">
        <f>IF(OR(J14="Todos", J14=Tipo_Veiculo), I14, "")</f>
        <v/>
      </c>
      <c r="D14" s="52">
        <f>IF(B14="", "", "Pendente")</f>
        <v/>
      </c>
      <c r="E14" s="66">
        <f>IF(OR(J14="Todos", J14=Tipo_Veiculo), K14, "")</f>
        <v/>
      </c>
      <c r="G14" t="inlineStr">
        <is>
          <t>Ferramentas</t>
        </is>
      </c>
      <c r="H14" t="inlineStr">
        <is>
          <t>Cabo elétrico de extensão de camping (20 metros)</t>
        </is>
      </c>
      <c r="I14" t="n">
        <v>1</v>
      </c>
      <c r="J14" t="inlineStr">
        <is>
          <t>Motorhome</t>
        </is>
      </c>
      <c r="K14" t="inlineStr">
        <is>
          <t>Extensão de energia padrão argentino/chileno.</t>
        </is>
      </c>
    </row>
    <row r="15">
      <c r="A15" s="26">
        <f>IF(OR(J15="Todos", J15=Tipo_Veiculo), G15, "")</f>
        <v/>
      </c>
      <c r="B15" s="26">
        <f>IF(OR(J15="Todos", J15=Tipo_Veiculo), H15, "")</f>
        <v/>
      </c>
      <c r="C15" s="49">
        <f>IF(OR(J15="Todos", J15=Tipo_Veiculo), I15, "")</f>
        <v/>
      </c>
      <c r="D15" s="52">
        <f>IF(B15="", "", "Pendente")</f>
        <v/>
      </c>
      <c r="E15" s="26">
        <f>IF(OR(J15="Todos", J15=Tipo_Veiculo), K15, "")</f>
        <v/>
      </c>
      <c r="G15" t="inlineStr">
        <is>
          <t>Sobrevivência</t>
        </is>
      </c>
      <c r="H15" t="inlineStr">
        <is>
          <t>Galão de combustível extra (Canister de 10L a 20L)</t>
        </is>
      </c>
      <c r="I15" t="n">
        <v>1</v>
      </c>
      <c r="J15" t="inlineStr">
        <is>
          <t>Todos</t>
        </is>
      </c>
      <c r="K15" t="inlineStr">
        <is>
          <t>Galão homologado. Ruta 40 possui longos trechos secos.</t>
        </is>
      </c>
    </row>
    <row r="16">
      <c r="A16" s="66">
        <f>IF(OR(J16="Todos", J16=Tipo_Veiculo), G16, "")</f>
        <v/>
      </c>
      <c r="B16" s="66">
        <f>IF(OR(J16="Todos", J16=Tipo_Veiculo), H16, "")</f>
        <v/>
      </c>
      <c r="C16" s="57">
        <f>IF(OR(J16="Todos", J16=Tipo_Veiculo), I16, "")</f>
        <v/>
      </c>
      <c r="D16" s="52">
        <f>IF(B16="", "", "Pendente")</f>
        <v/>
      </c>
      <c r="E16" s="66">
        <f>IF(OR(J16="Todos", J16=Tipo_Veiculo), K16, "")</f>
        <v/>
      </c>
      <c r="G16" t="inlineStr">
        <is>
          <t>Segurança</t>
        </is>
      </c>
      <c r="H16" t="inlineStr">
        <is>
          <t>2 Triângulos refletores e colete refletivo</t>
        </is>
      </c>
      <c r="I16" t="n">
        <v>1</v>
      </c>
      <c r="J16" t="inlineStr">
        <is>
          <t>Carro</t>
        </is>
      </c>
      <c r="K16" t="inlineStr">
        <is>
          <t>Exigência aduaneira obrigatória.</t>
        </is>
      </c>
    </row>
    <row r="17">
      <c r="A17" s="26">
        <f>IF(OR(J17="Todos", J17=Tipo_Veiculo), G17, "")</f>
        <v/>
      </c>
      <c r="B17" s="26">
        <f>IF(OR(J17="Todos", J17=Tipo_Veiculo), H17, "")</f>
        <v/>
      </c>
      <c r="C17" s="49">
        <f>IF(OR(J17="Todos", J17=Tipo_Veiculo), I17, "")</f>
        <v/>
      </c>
      <c r="D17" s="52">
        <f>IF(B17="", "", "Pendente")</f>
        <v/>
      </c>
      <c r="E17" s="26">
        <f>IF(OR(J17="Todos", J17=Tipo_Veiculo), K17, "")</f>
        <v/>
      </c>
      <c r="G17" t="inlineStr">
        <is>
          <t>Segurança</t>
        </is>
      </c>
      <c r="H17" t="inlineStr">
        <is>
          <t>Extintor de incêndio dentro da validade</t>
        </is>
      </c>
      <c r="I17" t="n">
        <v>1</v>
      </c>
      <c r="J17" t="inlineStr">
        <is>
          <t>Carro</t>
        </is>
      </c>
      <c r="K17" t="inlineStr">
        <is>
          <t>Deve estar no habitáculo ao alcance.</t>
        </is>
      </c>
    </row>
    <row r="18">
      <c r="A18" s="66">
        <f>IF(OR(J18="Todos", J18=Tipo_Veiculo), G18, "")</f>
        <v/>
      </c>
      <c r="B18" s="66">
        <f>IF(OR(J18="Todos", J18=Tipo_Veiculo), H18, "")</f>
        <v/>
      </c>
      <c r="C18" s="57">
        <f>IF(OR(J18="Todos", J18=Tipo_Veiculo), I18, "")</f>
        <v/>
      </c>
      <c r="D18" s="52">
        <f>IF(B18="", "", "Pendente")</f>
        <v/>
      </c>
      <c r="E18" s="66">
        <f>IF(OR(J18="Todos", J18=Tipo_Veiculo), K18, "")</f>
        <v/>
      </c>
      <c r="G18" t="inlineStr">
        <is>
          <t>Segurança</t>
        </is>
      </c>
      <c r="H18" t="inlineStr">
        <is>
          <t>Kit de Primeiros Socorros completo</t>
        </is>
      </c>
      <c r="I18" t="n">
        <v>1</v>
      </c>
      <c r="J18" t="inlineStr">
        <is>
          <t>Todos</t>
        </is>
      </c>
      <c r="K18" t="inlineStr">
        <is>
          <t>Bandagens, antissépticos, remédios básicos.</t>
        </is>
      </c>
    </row>
    <row r="19">
      <c r="A19" s="26">
        <f>IF(OR(J19="Todos", J19=Tipo_Veiculo), G19, "")</f>
        <v/>
      </c>
      <c r="B19" s="26">
        <f>IF(OR(J19="Todos", J19=Tipo_Veiculo), H19, "")</f>
        <v/>
      </c>
      <c r="C19" s="49">
        <f>IF(OR(J19="Todos", J19=Tipo_Veiculo), I19, "")</f>
        <v/>
      </c>
      <c r="D19" s="52">
        <f>IF(B19="", "", "Pendente")</f>
        <v/>
      </c>
      <c r="E19" s="26">
        <f>IF(OR(J19="Todos", J19=Tipo_Veiculo), K19, "")</f>
        <v/>
      </c>
      <c r="G19" t="inlineStr">
        <is>
          <t>Acampamento</t>
        </is>
      </c>
      <c r="H19" t="inlineStr">
        <is>
          <t>Foguareiro a gás compacto e cartucho extra</t>
        </is>
      </c>
      <c r="I19" t="n">
        <v>1</v>
      </c>
      <c r="J19" t="inlineStr">
        <is>
          <t>Todos</t>
        </is>
      </c>
      <c r="K19" t="inlineStr">
        <is>
          <t>Cozinhar refeições na beira da estrada.</t>
        </is>
      </c>
    </row>
    <row r="20">
      <c r="A20" s="66">
        <f>IF(OR(J20="Todos", J20=Tipo_Veiculo), G20, "")</f>
        <v/>
      </c>
      <c r="B20" s="66">
        <f>IF(OR(J20="Todos", J20=Tipo_Veiculo), H20, "")</f>
        <v/>
      </c>
      <c r="C20" s="57">
        <f>IF(OR(J20="Todos", J20=Tipo_Veiculo), I20, "")</f>
        <v/>
      </c>
      <c r="D20" s="52">
        <f>IF(B20="", "", "Pendente")</f>
        <v/>
      </c>
      <c r="E20" s="66">
        <f>IF(OR(J20="Todos", J20=Tipo_Veiculo), K20, "")</f>
        <v/>
      </c>
      <c r="G20" t="inlineStr">
        <is>
          <t>Acampamento</t>
        </is>
      </c>
      <c r="H20" t="inlineStr">
        <is>
          <t>Lanterna de cabeça (Headlamp) USB</t>
        </is>
      </c>
      <c r="I20" t="n">
        <v>1</v>
      </c>
      <c r="J20" t="inlineStr">
        <is>
          <t>Todos</t>
        </is>
      </c>
      <c r="K20" t="inlineStr">
        <is>
          <t>Facilita vistorias mecânicas noturnas.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">
    <mergeCell ref="A4:E4"/>
  </mergeCells>
  <conditionalFormatting sqref="D7:D20">
    <cfRule type="cellIs" priority="1" operator="equal" dxfId="1">
      <formula>"OK"</formula>
    </cfRule>
    <cfRule type="cellIs" priority="2" operator="equal" dxfId="3">
      <formula>"Pendente"</formula>
    </cfRule>
    <cfRule type="cellIs" priority="3" operator="equal" dxfId="4">
      <formula>"Não aplicável"</formula>
    </cfRule>
  </conditionalFormatting>
  <conditionalFormatting sqref="A7:E20">
    <cfRule type="cellIs" priority="4" operator="equal" dxfId="5" stopIfTrue="1">
      <formula>""</formula>
    </cfRule>
  </conditionalFormatting>
  <dataValidations count="1">
    <dataValidation sqref="D7:D20" showDropDown="0" showInputMessage="0" showErrorMessage="0" allowBlank="1" type="list">
      <formula1>"OK,Pendente,Não aplicável"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2026-08-01T15:20:09Z</dcterms:created>
  <dcterms:modified xsi:type="dcterms:W3CDTF">2026-08-01T15:20:09Z</dcterms:modified>
</cp:coreProperties>
</file>